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31.03.14" sheetId="1" r:id="rId1"/>
    <sheet name="30.06.2014" sheetId="2" r:id="rId2"/>
    <sheet name="30.09.201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<sst xmlns="http://schemas.openxmlformats.org/spreadsheetml/2006/main" count="2150" uniqueCount="360">
  <si>
    <t>Приложение № 1</t>
  </si>
  <si>
    <t>О Т Ч Е Т</t>
  </si>
  <si>
    <t>НАИМЕНОВАНИЕ</t>
  </si>
  <si>
    <t xml:space="preserve">ПРИХОДИ </t>
  </si>
  <si>
    <t>І. Имуществени данъци и неданъчни приходи</t>
  </si>
  <si>
    <t xml:space="preserve">    д-к в/у недвижимите имоти</t>
  </si>
  <si>
    <t xml:space="preserve">    д-к в/у превозн.средства</t>
  </si>
  <si>
    <t xml:space="preserve">    д-к при прид. на имущ.</t>
  </si>
  <si>
    <t>2. Неданъчни приходи</t>
  </si>
  <si>
    <t>Приходи и доходи от собственост</t>
  </si>
  <si>
    <t>Общински такси</t>
  </si>
  <si>
    <t>Глоби,санкции и наказателни лихви</t>
  </si>
  <si>
    <t>Други неданъчни приходи</t>
  </si>
  <si>
    <t>Приходи от концесии</t>
  </si>
  <si>
    <t>ІІ.Взаимоотношения с ЦБ</t>
  </si>
  <si>
    <t>Обща допълваща субсидия</t>
  </si>
  <si>
    <t>Обща изравнителна субсидия</t>
  </si>
  <si>
    <t>Целева субсидия за капиталови разходи</t>
  </si>
  <si>
    <t>ВСИЧКО Взаимоотношения с ЦБ</t>
  </si>
  <si>
    <t>ІІІ. Трансфери от/за извънбюджетни/бюджетни с/ки</t>
  </si>
  <si>
    <t xml:space="preserve">    трансфери от МТСП по програми за времен. заетост</t>
  </si>
  <si>
    <t>ВСИЧКО ІІІ. Трансфери</t>
  </si>
  <si>
    <t>ІV. Финансиране на дефицита/излишъка</t>
  </si>
  <si>
    <t xml:space="preserve">     временно съхранявани средства по разпореждане</t>
  </si>
  <si>
    <t xml:space="preserve">     остатък в лв. по сметка от предходен период</t>
  </si>
  <si>
    <t>Всичко ІV.Финнасиране на излишъка</t>
  </si>
  <si>
    <t>ОБЩО ПРИХОДИ ПО БЮДЖЕТА</t>
  </si>
  <si>
    <t xml:space="preserve"> РАЗХОДИ</t>
  </si>
  <si>
    <t>Всичко за дейност</t>
  </si>
  <si>
    <t>0100 Заплата на персонала</t>
  </si>
  <si>
    <t>0200 Др.възн.и плащания</t>
  </si>
  <si>
    <t>1000 Издръжка</t>
  </si>
  <si>
    <t>4600 Членски внос</t>
  </si>
  <si>
    <t>5200 Придобиване на ДМА</t>
  </si>
  <si>
    <t>"Общински съвети"</t>
  </si>
  <si>
    <t>Рекапитулация на функция</t>
  </si>
  <si>
    <t>Всичко за функция</t>
  </si>
  <si>
    <t>ІІ. Функция"Отбрана и сигурност"</t>
  </si>
  <si>
    <t>"Др.дейности по вътр.сигурност"</t>
  </si>
  <si>
    <t>Общо за функцията</t>
  </si>
  <si>
    <t>3. Функция"Образование"</t>
  </si>
  <si>
    <t>"Целодневни детски градини"</t>
  </si>
  <si>
    <t>"Общообразователни училища"</t>
  </si>
  <si>
    <t>4000 Стипендии</t>
  </si>
  <si>
    <t>5100 Основен ремонт</t>
  </si>
  <si>
    <t>"Общежития и интернати"</t>
  </si>
  <si>
    <t>"Столове"</t>
  </si>
  <si>
    <t>"Други дейности по образованието"</t>
  </si>
  <si>
    <t>"Образование"</t>
  </si>
  <si>
    <t>5200 Разходи за придобиване на ДМА</t>
  </si>
  <si>
    <t>Всичко за функцията</t>
  </si>
  <si>
    <t>ІV. Функция "Здравеопазване"</t>
  </si>
  <si>
    <t>"Други дейности по здравеопазване"</t>
  </si>
  <si>
    <t>"Домашен соц.патронаж"</t>
  </si>
  <si>
    <t>"Клуб на пенсионера"</t>
  </si>
  <si>
    <t>"Соц.осиг.,подп. и грижи"</t>
  </si>
  <si>
    <t>VІ. Функция "Жилищно строителство, БКС и околн.среда"</t>
  </si>
  <si>
    <t>"Водоснабдяване и канализация"</t>
  </si>
  <si>
    <t>"Осветление на улици и площади"</t>
  </si>
  <si>
    <t>"Озеленяване"</t>
  </si>
  <si>
    <t>"Чистота"</t>
  </si>
  <si>
    <t>"Жил.стр.,БКС и околна среда"</t>
  </si>
  <si>
    <t>VІІ. Функция "Почивно дело, култура</t>
  </si>
  <si>
    <t>и религ.дейности"</t>
  </si>
  <si>
    <t>"Читалища"</t>
  </si>
  <si>
    <t>4500 Субсидии за орган.с  нестоп.цел</t>
  </si>
  <si>
    <t>"Детски спец.спортни школи"</t>
  </si>
  <si>
    <t>4300 Субсидии за нефин.предприятия</t>
  </si>
  <si>
    <t>"Обредни домове и зали"</t>
  </si>
  <si>
    <t>0200 Др.възнаг.и плащания</t>
  </si>
  <si>
    <t>"Почивно дело,култура и религ.д-ти"</t>
  </si>
  <si>
    <t>4300 Субсидии за неф.предприятия</t>
  </si>
  <si>
    <t>VІІІ. Функция "Икономически д-ти и услуги"</t>
  </si>
  <si>
    <t>"Служби и дейн.по подд.на пътищата"</t>
  </si>
  <si>
    <t>"Други дейности по икономиката"</t>
  </si>
  <si>
    <t>9700 Резерв за непредвидени и неотложни разходи</t>
  </si>
  <si>
    <t>ОБЩА РЕКАПИТУЛАЦИЯ</t>
  </si>
  <si>
    <t>4500 Субсидии за орган.с нестоп.цел</t>
  </si>
  <si>
    <t>4600 Разходи за членски внос</t>
  </si>
  <si>
    <t>ВСИЧКО ПО БЮДЖЕТА</t>
  </si>
  <si>
    <t>първончален план</t>
  </si>
  <si>
    <t>1.Имуществени данъци</t>
  </si>
  <si>
    <t xml:space="preserve"> Имуществени данъци </t>
  </si>
  <si>
    <t>Приходи  от  наеми  на  имущество</t>
  </si>
  <si>
    <t>Такса  за  детски  градини</t>
  </si>
  <si>
    <t>Такса  за  "Домашен соц. Патронаж"</t>
  </si>
  <si>
    <t>Такса  за  битови  отпадъци</t>
  </si>
  <si>
    <t>Такса  за  технически  услуги</t>
  </si>
  <si>
    <t>Такса  за  административни  услуги</t>
  </si>
  <si>
    <t>Туристическа  такса</t>
  </si>
  <si>
    <t>Други  общински  такси</t>
  </si>
  <si>
    <t>Помощи, дарения  и  др.суми</t>
  </si>
  <si>
    <t>Всичко  неданъчни  приходи</t>
  </si>
  <si>
    <t>Всичко собст. Приходи  / 1+2 /</t>
  </si>
  <si>
    <t xml:space="preserve">    получени трансфери от бюджетни  сметки</t>
  </si>
  <si>
    <t>0100 Заплати  за  персонала</t>
  </si>
  <si>
    <t>5100 Основен  ремонт  на  ДМА</t>
  </si>
  <si>
    <t>5200 Придобиване  на  ДМА</t>
  </si>
  <si>
    <t>0200 Други  възнаграждения  и  плащания</t>
  </si>
  <si>
    <t>0100 Заплати на персонала</t>
  </si>
  <si>
    <t>V.Функция "Социално  осиг., подпом. и грижи"</t>
  </si>
  <si>
    <t>0200 Други възнаграждения  и  плащания</t>
  </si>
  <si>
    <t>"Др.дейности  по  жил.стр.  и  регул.развитие"</t>
  </si>
  <si>
    <t>4200 Помощи и обезщетения</t>
  </si>
  <si>
    <t>"Други дейности по културата"</t>
  </si>
  <si>
    <t xml:space="preserve">     налични  сметки  в  лв. в  края  на  периода</t>
  </si>
  <si>
    <t>5300 Придобиване на  НМА</t>
  </si>
  <si>
    <t>5300 Придобиване  на  НМА</t>
  </si>
  <si>
    <t xml:space="preserve">    други данъци</t>
  </si>
  <si>
    <t>Нетни  приходи от прод.на услуги</t>
  </si>
  <si>
    <t>Приходи  от  наеми  на  земя</t>
  </si>
  <si>
    <t>Приходи  от  лихви - банк.сметки</t>
  </si>
  <si>
    <t>Такса за ползв.на почивна база</t>
  </si>
  <si>
    <t>Такса  за  детски  ясли</t>
  </si>
  <si>
    <t>Данък в/ху стопанската дейност</t>
  </si>
  <si>
    <t>Всичко приходи /І+ІІ+ІІІ/</t>
  </si>
  <si>
    <t>"Общинска администрация"</t>
  </si>
  <si>
    <t>"Държ.и общински сл.и дейности по изборите"</t>
  </si>
  <si>
    <t>5100 Основен ремонт на ДМА</t>
  </si>
  <si>
    <t>5300 Придобиване на НДА</t>
  </si>
  <si>
    <t>"Други дейности по отбраната"</t>
  </si>
  <si>
    <t>"Отбрана и сигурност"</t>
  </si>
  <si>
    <t>"Извънучилищни дейности"</t>
  </si>
  <si>
    <t>"Програми за врем.заетост"</t>
  </si>
  <si>
    <t>5400 Придобиване на земя</t>
  </si>
  <si>
    <t>"Спортни бази за спорт за всички"</t>
  </si>
  <si>
    <t>"Спорт за всички"</t>
  </si>
  <si>
    <t>"Отбранително мобилиз.подготовка"</t>
  </si>
  <si>
    <t>"Общи държавни служби"</t>
  </si>
  <si>
    <t>0551 Соц.осигуряване от работодателя</t>
  </si>
  <si>
    <t>0560 ЗОВ от работодател</t>
  </si>
  <si>
    <t>0580 Вноски за ДЗПО</t>
  </si>
  <si>
    <t>0552 Вноски  за  УПФ</t>
  </si>
  <si>
    <t>"Превант.д-ност за предотвр.бедств. и аварии"</t>
  </si>
  <si>
    <t>"Ликвидиране на посл.от бедствия и аварии"</t>
  </si>
  <si>
    <t>"Предучил.полудн.подготовка на 6-год.деца"</t>
  </si>
  <si>
    <t xml:space="preserve">    получени трансфери от ПУДООС</t>
  </si>
  <si>
    <t xml:space="preserve">    предоставени трансфери от бюджетни  сметки</t>
  </si>
  <si>
    <t>"Др.служби и д-сти по осиг.соц.подп.и заетостта"</t>
  </si>
  <si>
    <t>4200 Тек.трансф.,обещетениия и пом.за домак.</t>
  </si>
  <si>
    <t>"Икономически дейности и улуги"</t>
  </si>
  <si>
    <t>4219 Тек.трансф.,обезщетениия и пом.за домак.</t>
  </si>
  <si>
    <t>Такса  за  ползв. на пазари и тържища</t>
  </si>
  <si>
    <t>4200 Обещ. и помощи за домакинства</t>
  </si>
  <si>
    <t>4200 Тек.трансфери,обезщ. и помощи за домак-ва</t>
  </si>
  <si>
    <t>0200 Др. възн. и плащания</t>
  </si>
  <si>
    <t>"Детски ясли "</t>
  </si>
  <si>
    <t>"Здравеопазване"</t>
  </si>
  <si>
    <t xml:space="preserve">    патентен данък</t>
  </si>
  <si>
    <t>"Други дейности по транспорт, пътища"</t>
  </si>
  <si>
    <t>"Профилирана паралелка"</t>
  </si>
  <si>
    <t>"Изгр.,ремонт и подд.на уличната мрежа"</t>
  </si>
  <si>
    <t>Такса  за  откупуване на гробни места</t>
  </si>
  <si>
    <t xml:space="preserve">    трансфери от/за извънбюджетни/бюджетни с/ки</t>
  </si>
  <si>
    <t xml:space="preserve">     друго финансиране</t>
  </si>
  <si>
    <t>"Доброволни формирования"</t>
  </si>
  <si>
    <t>"Център за настаняване от семеен тип"</t>
  </si>
  <si>
    <t>Такса за притежаване на куче</t>
  </si>
  <si>
    <t>Внесен ДДС /-/</t>
  </si>
  <si>
    <t>Приходи от продажба на земя</t>
  </si>
  <si>
    <t xml:space="preserve">    д-к в/у наследство</t>
  </si>
  <si>
    <t>Получени целеви трансф. 3128</t>
  </si>
  <si>
    <t>Целеви трансфери от ЦБ 3118</t>
  </si>
  <si>
    <t xml:space="preserve">     налични в каса</t>
  </si>
  <si>
    <t xml:space="preserve">     налични в лв. по срочни</t>
  </si>
  <si>
    <t xml:space="preserve">     налични в лв. по сметки</t>
  </si>
  <si>
    <t>Приходи от лихви ср. депозити</t>
  </si>
  <si>
    <t>Приходи от продажба на сгради</t>
  </si>
  <si>
    <t xml:space="preserve">    възтановени трансфери САПАРД</t>
  </si>
  <si>
    <t xml:space="preserve">   туристически данък</t>
  </si>
  <si>
    <t>Приходи от дивиденти</t>
  </si>
  <si>
    <t>"Статистически институт"</t>
  </si>
  <si>
    <t xml:space="preserve">     налични  сметки  в  лв. по срочен депоз.в  края  на  периода</t>
  </si>
  <si>
    <t xml:space="preserve">Приходи от продажба на НДА </t>
  </si>
  <si>
    <t>"Управление на дейностите по отпадъците"</t>
  </si>
  <si>
    <t>"Резерв"</t>
  </si>
  <si>
    <t>уточнен план 2013 г.</t>
  </si>
  <si>
    <t xml:space="preserve">     остатък валута по сметка от предходен период</t>
  </si>
  <si>
    <t>"Международни програми"</t>
  </si>
  <si>
    <t>"Програма за временна заетост"</t>
  </si>
  <si>
    <t>"Разходи за лихва"</t>
  </si>
  <si>
    <t>2224 Разходи за лихва</t>
  </si>
  <si>
    <t xml:space="preserve">     Временни безлихвени заеми от други сметки</t>
  </si>
  <si>
    <t xml:space="preserve">     Временни безлихвени заеми м/у бюджетни и извънбюджетни сметки</t>
  </si>
  <si>
    <t xml:space="preserve">     налични валутни сметки</t>
  </si>
  <si>
    <r>
      <t>РУСКА ИЛИЕВА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И. Д .Кмет на Община Аксаково
Съгласно заповед №560/02.08.2013 </t>
    </r>
    <r>
      <rPr>
        <b/>
        <i/>
        <sz val="14"/>
        <rFont val="Times New Roman"/>
        <family val="1"/>
      </rPr>
      <t>г.</t>
    </r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 xml:space="preserve">
Съгласували:
Атанаска Цачева - Дирeктор дирекция ФСХД
Изготвил:
Станислава Тодорова- Гл. специалист „Бюджет”              
</t>
    </r>
  </si>
  <si>
    <t xml:space="preserve">           ЗА ИЗПЪЛНЕНИЕТО НА БЮДЖЕТА НА ОБЩИНА АКСАКОВО                                                                      ОТ 01.01.13  ДО 30.09.2013 г.</t>
  </si>
  <si>
    <t>отчет 30.09.2013 г.</t>
  </si>
  <si>
    <t>уточнен план 2014 г.</t>
  </si>
  <si>
    <t>отчет 31.03.2014 г.</t>
  </si>
  <si>
    <t>Държ. и общ. служби по изборите
дейност 117</t>
  </si>
  <si>
    <t>Осигуровки за ДОО</t>
  </si>
  <si>
    <t>Здравно осигуряване</t>
  </si>
  <si>
    <t>Всичко за дейност:</t>
  </si>
  <si>
    <t>Общинска администрация
дейност 122</t>
  </si>
  <si>
    <t>Заплати</t>
  </si>
  <si>
    <t>Хонор.и др.плащания</t>
  </si>
  <si>
    <t>Доп.зад.пенс.осигуряване</t>
  </si>
  <si>
    <t>Издръжка</t>
  </si>
  <si>
    <t>СБКО</t>
  </si>
  <si>
    <t>Др.д-сти по отбраната
дейност 219</t>
  </si>
  <si>
    <t>Пост.инв.обл.</t>
  </si>
  <si>
    <t>Вода, г-ва,ен-я</t>
  </si>
  <si>
    <t xml:space="preserve"> външни усл.</t>
  </si>
  <si>
    <t>Др.д-сти по вътр. Сигурност
дейност 239</t>
  </si>
  <si>
    <t>Мат-ли</t>
  </si>
  <si>
    <t>Външни усл.</t>
  </si>
  <si>
    <t>ОМП
дейност 282</t>
  </si>
  <si>
    <t>Прев.д-ност при бедствия
дейност 283</t>
  </si>
  <si>
    <t>Ликвид.на последи.от стихийни бедствия
дейност 284</t>
  </si>
  <si>
    <t>Основен ремонт на ДМА</t>
  </si>
  <si>
    <t>Доброволни формирования
дейност 285</t>
  </si>
  <si>
    <t>Застраховки</t>
  </si>
  <si>
    <t>Др.некв.в пар.и подпарагр.</t>
  </si>
  <si>
    <t>ЦДГ и ОДЗ
дейност 311</t>
  </si>
  <si>
    <t>Др.възн-я</t>
  </si>
  <si>
    <t>ДОО - раб-л</t>
  </si>
  <si>
    <t>УПФ - раб-л</t>
  </si>
  <si>
    <t>ЗОВ - раб-л</t>
  </si>
  <si>
    <t>ДЗПО - р-л</t>
  </si>
  <si>
    <t>Храна</t>
  </si>
  <si>
    <t>Р-ди книги</t>
  </si>
  <si>
    <t>0098</t>
  </si>
  <si>
    <t>Резерв</t>
  </si>
  <si>
    <t>Предучилищна подготовка
дейност 318</t>
  </si>
  <si>
    <t>ДОО - р-л</t>
  </si>
  <si>
    <t>УПФ - р-л</t>
  </si>
  <si>
    <t>ЗОВ - р-л</t>
  </si>
  <si>
    <t>Текущ ремонт</t>
  </si>
  <si>
    <t>Командир.</t>
  </si>
  <si>
    <t>Придобиване на ДМА</t>
  </si>
  <si>
    <t>Общообразователни училища
дейност 322</t>
  </si>
  <si>
    <t>ДЗПО - раб-л</t>
  </si>
  <si>
    <t xml:space="preserve"> Храна</t>
  </si>
  <si>
    <t xml:space="preserve"> Р-ди книги</t>
  </si>
  <si>
    <t>Стипендии</t>
  </si>
  <si>
    <t>Придобиване на сгради</t>
  </si>
  <si>
    <t>Придобиване на стоп. инвент.</t>
  </si>
  <si>
    <t>Профес.учил.и проф.паралелки
дейност 326</t>
  </si>
  <si>
    <t xml:space="preserve"> храна</t>
  </si>
  <si>
    <t>Извънучилищни дейности
дейност 337</t>
  </si>
  <si>
    <t>Международни програми
дейност 388</t>
  </si>
  <si>
    <t>Командировки в чужбина</t>
  </si>
  <si>
    <t>Др.дейности по образованието
дейност 389</t>
  </si>
  <si>
    <t>Данъци и такси</t>
  </si>
  <si>
    <t>Дет.ясли,дет.кухни и  яслени гр.
Дейност 431</t>
  </si>
  <si>
    <t>Здр.каб.в дет.град.и учил.
дейност 437</t>
  </si>
  <si>
    <t>Медикаменти</t>
  </si>
  <si>
    <t>Център за настаняв. от семеен тип
дейност 530</t>
  </si>
  <si>
    <t>Прогр.за временна заетост
дейност 532</t>
  </si>
  <si>
    <t>Хонорари и др.плащания</t>
  </si>
  <si>
    <t>Др.трансф.за домак.</t>
  </si>
  <si>
    <t>Спорт за всички
дейност 713</t>
  </si>
  <si>
    <t>Читалища
дейност 738</t>
  </si>
  <si>
    <t>Субсидии</t>
  </si>
  <si>
    <t>§</t>
  </si>
  <si>
    <t>Общински съвет
дейност 123</t>
  </si>
  <si>
    <t>Материали</t>
  </si>
  <si>
    <t>Вода, горива,ел. енергия</t>
  </si>
  <si>
    <t>Команд.в страната</t>
  </si>
  <si>
    <t>Др.некв.в пар. и подпараграфи</t>
  </si>
  <si>
    <t>Плат.данъци,такси и адм.санкции</t>
  </si>
  <si>
    <t>Платени държавни такси</t>
  </si>
  <si>
    <t>Р-ди за чл.внос в нетърг.орган.</t>
  </si>
  <si>
    <t>Рекапитулация на функция
"Общи държавни служби"</t>
  </si>
  <si>
    <t>Постел.инв.и облекло</t>
  </si>
  <si>
    <t>Вода,горива,енергия</t>
  </si>
  <si>
    <t>Външни услуги</t>
  </si>
  <si>
    <t>Командировки в страната</t>
  </si>
  <si>
    <t>Платени общински такси</t>
  </si>
  <si>
    <t>Помощи по реш.ОбС</t>
  </si>
  <si>
    <t>Всичко за функция:</t>
  </si>
  <si>
    <t>Рекапитулация на функция
"Отбрана и сигурност"</t>
  </si>
  <si>
    <t>Столове
дейност 336</t>
  </si>
  <si>
    <t>Р-ди уч.лит.</t>
  </si>
  <si>
    <t>Вода, горива, ен-я</t>
  </si>
  <si>
    <t>Рекапитулация на функция
"Образование"</t>
  </si>
  <si>
    <t>Др.д-сти по здравеопазването
дейност 469</t>
  </si>
  <si>
    <t>Рекапитулация на функция
"Здравеопазване"</t>
  </si>
  <si>
    <t>Домаш.социален патронаж
дейност 524</t>
  </si>
  <si>
    <t>Доп.зад.пенсион.осигуряване</t>
  </si>
  <si>
    <t>Пост.инв.и облекло</t>
  </si>
  <si>
    <t>Вода, горива, ел.енергия</t>
  </si>
  <si>
    <t>Клуб на пенсионера
дейност 525</t>
  </si>
  <si>
    <t>Рекапитулация на функция
"Соц.осиг.,подп. и грижи"</t>
  </si>
  <si>
    <t>Водоснабдяване и канализация
дейност 603</t>
  </si>
  <si>
    <t>Изграждане на инфрастр.обекти</t>
  </si>
  <si>
    <t>Осветление на ул. и площ.
Дейност 604</t>
  </si>
  <si>
    <t>Изгр.,ремонт и подд.ул.мрежа
дейност 606</t>
  </si>
  <si>
    <t>Др.д-сти по жил.стр.
Дейност 619</t>
  </si>
  <si>
    <t>Придобиване на други НДА</t>
  </si>
  <si>
    <t>Придобиване на земя</t>
  </si>
  <si>
    <t>Озеленяване
дейност 622</t>
  </si>
  <si>
    <t>Вода,гор.,енергия</t>
  </si>
  <si>
    <t>Чистота
дейност 623</t>
  </si>
  <si>
    <t>Управл. на дейн. по отпадъците
дейност 627</t>
  </si>
  <si>
    <t xml:space="preserve">Външни услуги  </t>
  </si>
  <si>
    <t>Рекапитулация на функция
"Жил.стр.,БКС и околна среда"</t>
  </si>
  <si>
    <t>Спортна база /Стадион/
дейност 714</t>
  </si>
  <si>
    <t>Вода,горива, ел.енергия</t>
  </si>
  <si>
    <t>Обредни домове и зали
дейност 745</t>
  </si>
  <si>
    <t>Помощи и обезщ-я</t>
  </si>
  <si>
    <t>Кап.трансф.за орг.с нестоп.цел</t>
  </si>
  <si>
    <t>Др.д-сти по културата
дейност 759</t>
  </si>
  <si>
    <t>Рекапитулация на функция
"Почивно дело,култура и религ.д-ти"</t>
  </si>
  <si>
    <t>Служби и дейн.по поддърж.на пътищата
дейност 832</t>
  </si>
  <si>
    <t>Др.д-сти по транспорта
дейност 849</t>
  </si>
  <si>
    <t xml:space="preserve"> застраховки</t>
  </si>
  <si>
    <t>Др.д-сти по икономиката
дейност 898</t>
  </si>
  <si>
    <t>Глоби,неустойки</t>
  </si>
  <si>
    <t>Разходи за лихви</t>
  </si>
  <si>
    <t>Рекапитулация на функция
"Икономически дейности и улуги"</t>
  </si>
  <si>
    <t xml:space="preserve">           ЗА ИЗПЪЛНЕНИЕТО НА БЮДЖЕТА НА ОБЩИНА АКСАКОВО                                                                      ОТ 01.01.2014  ДО 31.03.2014 г.</t>
  </si>
  <si>
    <t>Всичко :</t>
  </si>
  <si>
    <t>Др.служби по соц.подпом.
Дейност 589</t>
  </si>
  <si>
    <t xml:space="preserve">Получени целеви трансф. </t>
  </si>
  <si>
    <t>ІV. Временни безлихвени заеми</t>
  </si>
  <si>
    <t>Временни безл.заеми м/у бюджети
и сметки за средства от ЕС</t>
  </si>
  <si>
    <t>Временни безл.заеми от/за сметки за чужди средства</t>
  </si>
  <si>
    <t>V.Бюджетно салдо</t>
  </si>
  <si>
    <t>Получени дългоср.заеми от др.лица в страната</t>
  </si>
  <si>
    <t>Събрани средства и извърш.плащ.от/за средства от ЕС</t>
  </si>
  <si>
    <t>Получени дългосрочни заеми от банки</t>
  </si>
  <si>
    <t xml:space="preserve"> Всичко имуществени данъци: </t>
  </si>
  <si>
    <t>Всичко  неданъчни  приходи:</t>
  </si>
  <si>
    <t>Всичко собст. приходи  / 1+2 /</t>
  </si>
  <si>
    <t>Всичко взаимоотношения с ЦБ:</t>
  </si>
  <si>
    <t>Всичко трансфери:</t>
  </si>
  <si>
    <t>Всичко временни безлихвени заеми:</t>
  </si>
  <si>
    <t>VІ.Операции с финансови активи и пасиви</t>
  </si>
  <si>
    <t>Всичко операции с фин.активи и пасиви</t>
  </si>
  <si>
    <t>Възстановени трансфери</t>
  </si>
  <si>
    <t>Данък в/у недвижимите имоти</t>
  </si>
  <si>
    <t>Данък в/у превозн.средства</t>
  </si>
  <si>
    <t>Данък при прид. на имущ.</t>
  </si>
  <si>
    <t>Туристически данък</t>
  </si>
  <si>
    <t>Други данъци</t>
  </si>
  <si>
    <t>Патентен данък</t>
  </si>
  <si>
    <t>Получени трансфери от бюджетни  сметки</t>
  </si>
  <si>
    <t xml:space="preserve">Получени трансфери от МТСП </t>
  </si>
  <si>
    <t xml:space="preserve">Получени трансфери </t>
  </si>
  <si>
    <t>Предоставени трансфери</t>
  </si>
  <si>
    <t>Друго финансиране</t>
  </si>
  <si>
    <t>Остатък в лв. по сметка от предходен период</t>
  </si>
  <si>
    <t>Остатък валута по сметка от предходен период</t>
  </si>
  <si>
    <t>Остатък в лева по срочни депозити от предходен период</t>
  </si>
  <si>
    <t xml:space="preserve">Наличност в лева по сметки в края на периода </t>
  </si>
  <si>
    <t>Наличност в левова равност.по валутни с/ки</t>
  </si>
  <si>
    <t>Наличност в  лв. по срочен депоз.в  края  на  периода</t>
  </si>
  <si>
    <t>Наличност в каса</t>
  </si>
  <si>
    <t>Разходи за договорни санкции и неустойки</t>
  </si>
  <si>
    <r>
      <t>РУСКА ИЛИЕВА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И. Д .Кмет на Община Аксаково
Съгласно заповед №242/23.04.2014 </t>
    </r>
    <r>
      <rPr>
        <b/>
        <i/>
        <sz val="14"/>
        <rFont val="Times New Roman"/>
        <family val="1"/>
      </rPr>
      <t>г.</t>
    </r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 xml:space="preserve">
Съгласувал:
Атанаска Цачева - Дирeктор дирекция ФСХД
Изготвил:
Станислава Тодорова- Гл. специалист „Бюджет”              
</t>
    </r>
  </si>
  <si>
    <t xml:space="preserve">           ЗА ИЗПЪЛНЕНИЕТО НА БЮДЖЕТА НА ОБЩИНА АКСАКОВО                                                                      ОТ 01.01.2014  ДО 30.06.2014 г.</t>
  </si>
  <si>
    <t>отчет 30.06.2014 г.</t>
  </si>
  <si>
    <t>Друго финансиране-предост.временни депозити</t>
  </si>
  <si>
    <t>Придобиване на НДА</t>
  </si>
  <si>
    <t>Други разходи за лихви</t>
  </si>
  <si>
    <t>Такса ангажимент по заем</t>
  </si>
  <si>
    <t>Други финансови услуги</t>
  </si>
  <si>
    <r>
      <t xml:space="preserve">ДИМИТРИНКА ДИМИТРОВА
</t>
    </r>
    <r>
      <rPr>
        <i/>
        <sz val="14"/>
        <rFont val="Times New Roman"/>
        <family val="1"/>
      </rPr>
      <t>И. Д .Кмет на Община Аксаково
Съгласно заповед №528/30.07.2014 г</t>
    </r>
    <r>
      <rPr>
        <b/>
        <sz val="14"/>
        <rFont val="Times New Roman"/>
        <family val="1"/>
      </rPr>
      <t xml:space="preserve">.
</t>
    </r>
    <r>
      <rPr>
        <sz val="10"/>
        <rFont val="Times New Roman"/>
        <family val="1"/>
      </rPr>
      <t xml:space="preserve">
Съгласували:
Руска Илиева-Зам.Кмет на Община Аксаково
Атанаска Цачева - Дирeктор дирекция ФСХД
Изготвил:
Станислава Тодорова- Гл. специалист „Бюджет”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</si>
</sst>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7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sz val="12"/>
      <color indexed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justify"/>
    </xf>
    <xf numFmtId="0" fontId="7" fillId="33" borderId="10" xfId="0" applyFont="1" applyFill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justify" wrapText="1"/>
    </xf>
    <xf numFmtId="0" fontId="19" fillId="0" borderId="10" xfId="0" applyFont="1" applyBorder="1" applyAlignment="1">
      <alignment horizontal="center" vertical="justify" wrapText="1"/>
    </xf>
    <xf numFmtId="0" fontId="18" fillId="0" borderId="10" xfId="0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left"/>
    </xf>
    <xf numFmtId="0" fontId="19" fillId="0" borderId="10" xfId="0" applyFont="1" applyFill="1" applyBorder="1" applyAlignment="1">
      <alignment horizontal="right" vertical="justify" wrapText="1"/>
    </xf>
    <xf numFmtId="0" fontId="17" fillId="0" borderId="10" xfId="0" applyFont="1" applyBorder="1" applyAlignment="1">
      <alignment horizontal="center" vertical="justify"/>
    </xf>
    <xf numFmtId="0" fontId="17" fillId="33" borderId="10" xfId="0" applyFont="1" applyFill="1" applyBorder="1" applyAlignment="1">
      <alignment horizontal="center" vertical="justify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right" vertical="justify" wrapText="1"/>
    </xf>
    <xf numFmtId="1" fontId="18" fillId="0" borderId="10" xfId="0" applyNumberFormat="1" applyFont="1" applyBorder="1" applyAlignment="1">
      <alignment horizontal="center" vertical="justify" wrapText="1"/>
    </xf>
    <xf numFmtId="1" fontId="18" fillId="0" borderId="10" xfId="0" applyNumberFormat="1" applyFont="1" applyBorder="1" applyAlignment="1">
      <alignment horizontal="center" vertical="justify"/>
    </xf>
    <xf numFmtId="1" fontId="19" fillId="0" borderId="10" xfId="0" applyNumberFormat="1" applyFont="1" applyBorder="1" applyAlignment="1">
      <alignment horizontal="center" vertical="justify" wrapText="1"/>
    </xf>
    <xf numFmtId="1" fontId="19" fillId="0" borderId="10" xfId="0" applyNumberFormat="1" applyFont="1" applyBorder="1" applyAlignment="1">
      <alignment horizontal="left" vertical="justify" wrapText="1"/>
    </xf>
    <xf numFmtId="1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justify"/>
    </xf>
    <xf numFmtId="0" fontId="17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center" vertical="justify" wrapText="1"/>
    </xf>
    <xf numFmtId="0" fontId="17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1" fontId="18" fillId="0" borderId="10" xfId="0" applyNumberFormat="1" applyFont="1" applyFill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left" vertical="justify" wrapText="1"/>
    </xf>
    <xf numFmtId="0" fontId="19" fillId="0" borderId="10" xfId="0" applyFont="1" applyBorder="1" applyAlignment="1">
      <alignment horizontal="right" vertical="justify" wrapText="1"/>
    </xf>
    <xf numFmtId="0" fontId="20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justify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2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00390625" style="105" customWidth="1"/>
    <col min="2" max="2" width="44.28125" style="57" customWidth="1"/>
    <col min="3" max="3" width="14.28125" style="57" customWidth="1"/>
    <col min="4" max="4" width="14.7109375" style="57" customWidth="1"/>
    <col min="5" max="5" width="14.8515625" style="57" customWidth="1"/>
    <col min="6" max="16384" width="9.140625" style="57" customWidth="1"/>
  </cols>
  <sheetData>
    <row r="1" spans="1:5" ht="15">
      <c r="A1" s="109" t="s">
        <v>0</v>
      </c>
      <c r="B1" s="109"/>
      <c r="C1" s="109"/>
      <c r="D1" s="109"/>
      <c r="E1" s="109"/>
    </row>
    <row r="2" spans="1:5" ht="23.25">
      <c r="A2" s="110" t="s">
        <v>1</v>
      </c>
      <c r="B2" s="110"/>
      <c r="C2" s="110"/>
      <c r="D2" s="110"/>
      <c r="E2" s="110"/>
    </row>
    <row r="3" spans="1:5" ht="31.5" customHeight="1">
      <c r="A3" s="111" t="s">
        <v>312</v>
      </c>
      <c r="B3" s="111"/>
      <c r="C3" s="111"/>
      <c r="D3" s="111"/>
      <c r="E3" s="111"/>
    </row>
    <row r="5" spans="1:5" ht="33" customHeight="1">
      <c r="A5" s="108" t="s">
        <v>255</v>
      </c>
      <c r="B5" s="90" t="s">
        <v>2</v>
      </c>
      <c r="C5" s="67" t="s">
        <v>80</v>
      </c>
      <c r="D5" s="68" t="s">
        <v>188</v>
      </c>
      <c r="E5" s="67" t="s">
        <v>189</v>
      </c>
    </row>
    <row r="6" spans="1:5" ht="15.75">
      <c r="A6" s="108"/>
      <c r="B6" s="72" t="s">
        <v>3</v>
      </c>
      <c r="C6" s="84"/>
      <c r="D6" s="84"/>
      <c r="E6" s="84"/>
    </row>
    <row r="7" spans="1:5" ht="15.75">
      <c r="A7" s="58"/>
      <c r="B7" s="69" t="s">
        <v>4</v>
      </c>
      <c r="C7" s="84"/>
      <c r="D7" s="84"/>
      <c r="E7" s="84"/>
    </row>
    <row r="8" spans="1:5" ht="15.75">
      <c r="A8" s="58"/>
      <c r="B8" s="71" t="s">
        <v>81</v>
      </c>
      <c r="C8" s="84"/>
      <c r="D8" s="84"/>
      <c r="E8" s="84"/>
    </row>
    <row r="9" spans="1:5" ht="15.75">
      <c r="A9" s="58">
        <v>1301</v>
      </c>
      <c r="B9" s="91" t="s">
        <v>332</v>
      </c>
      <c r="C9" s="84">
        <v>530000</v>
      </c>
      <c r="D9" s="84">
        <v>530000</v>
      </c>
      <c r="E9" s="84">
        <v>149952</v>
      </c>
    </row>
    <row r="10" spans="1:5" ht="15.75">
      <c r="A10" s="58">
        <v>1303</v>
      </c>
      <c r="B10" s="91" t="s">
        <v>333</v>
      </c>
      <c r="C10" s="84">
        <v>400000</v>
      </c>
      <c r="D10" s="84">
        <v>400000</v>
      </c>
      <c r="E10" s="84">
        <v>94524</v>
      </c>
    </row>
    <row r="11" spans="1:5" ht="15.75">
      <c r="A11" s="58">
        <v>1304</v>
      </c>
      <c r="B11" s="91" t="s">
        <v>334</v>
      </c>
      <c r="C11" s="84">
        <v>700000</v>
      </c>
      <c r="D11" s="84">
        <v>700000</v>
      </c>
      <c r="E11" s="84">
        <v>111296</v>
      </c>
    </row>
    <row r="12" spans="1:5" ht="15.75">
      <c r="A12" s="58">
        <v>1308</v>
      </c>
      <c r="B12" s="91" t="s">
        <v>335</v>
      </c>
      <c r="C12" s="84">
        <v>1000</v>
      </c>
      <c r="D12" s="84">
        <v>1000</v>
      </c>
      <c r="E12" s="84">
        <v>133</v>
      </c>
    </row>
    <row r="13" spans="1:5" ht="15.75">
      <c r="A13" s="58">
        <v>2000</v>
      </c>
      <c r="B13" s="91" t="s">
        <v>336</v>
      </c>
      <c r="C13" s="84">
        <v>850</v>
      </c>
      <c r="D13" s="84">
        <v>850</v>
      </c>
      <c r="E13" s="84">
        <v>30</v>
      </c>
    </row>
    <row r="14" spans="1:5" ht="15.75">
      <c r="A14" s="58">
        <v>103</v>
      </c>
      <c r="B14" s="91" t="s">
        <v>337</v>
      </c>
      <c r="C14" s="84">
        <v>12500</v>
      </c>
      <c r="D14" s="84">
        <v>12500</v>
      </c>
      <c r="E14" s="84">
        <v>7473</v>
      </c>
    </row>
    <row r="15" spans="1:5" ht="15.75">
      <c r="A15" s="58"/>
      <c r="B15" s="56" t="s">
        <v>323</v>
      </c>
      <c r="C15" s="85">
        <f>SUM(C9:C14)</f>
        <v>1644350</v>
      </c>
      <c r="D15" s="85">
        <f>SUM(D9:D14)</f>
        <v>1644350</v>
      </c>
      <c r="E15" s="85">
        <f>SUM(E9:E14)</f>
        <v>363408</v>
      </c>
    </row>
    <row r="16" spans="1:5" ht="15.75">
      <c r="A16" s="58"/>
      <c r="B16" s="71" t="s">
        <v>8</v>
      </c>
      <c r="C16" s="84"/>
      <c r="D16" s="84"/>
      <c r="E16" s="84"/>
    </row>
    <row r="17" spans="1:5" ht="15.75">
      <c r="A17" s="58">
        <v>2400</v>
      </c>
      <c r="B17" s="69" t="s">
        <v>9</v>
      </c>
      <c r="C17" s="85">
        <f>SUM(C18:C22)</f>
        <v>187100</v>
      </c>
      <c r="D17" s="85">
        <f>SUM(D18:D22)</f>
        <v>187100</v>
      </c>
      <c r="E17" s="85">
        <f>SUM(E18:E22)</f>
        <v>23087</v>
      </c>
    </row>
    <row r="18" spans="1:5" ht="15.75">
      <c r="A18" s="58">
        <v>2404</v>
      </c>
      <c r="B18" s="70" t="s">
        <v>109</v>
      </c>
      <c r="C18" s="84">
        <v>15000</v>
      </c>
      <c r="D18" s="84">
        <v>15000</v>
      </c>
      <c r="E18" s="84">
        <v>1665</v>
      </c>
    </row>
    <row r="19" spans="1:5" ht="15.75">
      <c r="A19" s="58">
        <v>2405</v>
      </c>
      <c r="B19" s="70" t="s">
        <v>83</v>
      </c>
      <c r="C19" s="84">
        <v>73500</v>
      </c>
      <c r="D19" s="84">
        <v>73500</v>
      </c>
      <c r="E19" s="84">
        <v>18702</v>
      </c>
    </row>
    <row r="20" spans="1:5" ht="15.75">
      <c r="A20" s="58">
        <v>2406</v>
      </c>
      <c r="B20" s="70" t="s">
        <v>110</v>
      </c>
      <c r="C20" s="84">
        <v>85000</v>
      </c>
      <c r="D20" s="84">
        <v>85000</v>
      </c>
      <c r="E20" s="84">
        <v>1120</v>
      </c>
    </row>
    <row r="21" spans="1:5" ht="15.75">
      <c r="A21" s="58">
        <v>2407</v>
      </c>
      <c r="B21" s="91" t="s">
        <v>170</v>
      </c>
      <c r="C21" s="84">
        <v>4000</v>
      </c>
      <c r="D21" s="84">
        <v>4000</v>
      </c>
      <c r="E21" s="84"/>
    </row>
    <row r="22" spans="1:5" ht="15.75">
      <c r="A22" s="58">
        <v>2409</v>
      </c>
      <c r="B22" s="70" t="s">
        <v>166</v>
      </c>
      <c r="C22" s="84">
        <v>9600</v>
      </c>
      <c r="D22" s="84">
        <v>9600</v>
      </c>
      <c r="E22" s="84">
        <v>1600</v>
      </c>
    </row>
    <row r="23" spans="1:5" ht="15.75">
      <c r="A23" s="58">
        <v>2700</v>
      </c>
      <c r="B23" s="69" t="s">
        <v>10</v>
      </c>
      <c r="C23" s="85">
        <f>SUM(C24:C33)</f>
        <v>2578394</v>
      </c>
      <c r="D23" s="85">
        <f>SUM(D24:D33)</f>
        <v>2578394</v>
      </c>
      <c r="E23" s="85">
        <f>SUM(E24:E33)</f>
        <v>462176</v>
      </c>
    </row>
    <row r="24" spans="1:5" ht="15.75">
      <c r="A24" s="58">
        <v>2701</v>
      </c>
      <c r="B24" s="70" t="s">
        <v>84</v>
      </c>
      <c r="C24" s="84">
        <v>130000</v>
      </c>
      <c r="D24" s="84">
        <v>130000</v>
      </c>
      <c r="E24" s="84">
        <v>32100</v>
      </c>
    </row>
    <row r="25" spans="1:5" ht="15.75">
      <c r="A25" s="58">
        <v>2702</v>
      </c>
      <c r="B25" s="70" t="s">
        <v>113</v>
      </c>
      <c r="C25" s="84">
        <v>15500</v>
      </c>
      <c r="D25" s="84">
        <v>15500</v>
      </c>
      <c r="E25" s="84">
        <v>3668</v>
      </c>
    </row>
    <row r="26" spans="1:5" ht="15.75">
      <c r="A26" s="58">
        <v>2704</v>
      </c>
      <c r="B26" s="70" t="s">
        <v>85</v>
      </c>
      <c r="C26" s="84">
        <v>50000</v>
      </c>
      <c r="D26" s="84">
        <v>50000</v>
      </c>
      <c r="E26" s="84">
        <v>13994</v>
      </c>
    </row>
    <row r="27" spans="1:5" ht="15.75">
      <c r="A27" s="58">
        <v>2705</v>
      </c>
      <c r="B27" s="70" t="s">
        <v>142</v>
      </c>
      <c r="C27" s="84">
        <v>18000</v>
      </c>
      <c r="D27" s="84">
        <v>18000</v>
      </c>
      <c r="E27" s="84">
        <v>2170</v>
      </c>
    </row>
    <row r="28" spans="1:5" ht="15.75">
      <c r="A28" s="58">
        <v>2707</v>
      </c>
      <c r="B28" s="70" t="s">
        <v>86</v>
      </c>
      <c r="C28" s="84">
        <v>1605823</v>
      </c>
      <c r="D28" s="84">
        <v>1605823</v>
      </c>
      <c r="E28" s="84">
        <v>250703</v>
      </c>
    </row>
    <row r="29" spans="1:5" ht="15.75">
      <c r="A29" s="58">
        <v>2710</v>
      </c>
      <c r="B29" s="70" t="s">
        <v>87</v>
      </c>
      <c r="C29" s="84">
        <v>311431</v>
      </c>
      <c r="D29" s="84">
        <v>311431</v>
      </c>
      <c r="E29" s="84">
        <v>44791</v>
      </c>
    </row>
    <row r="30" spans="1:5" ht="15.75">
      <c r="A30" s="58">
        <v>2711</v>
      </c>
      <c r="B30" s="70" t="s">
        <v>88</v>
      </c>
      <c r="C30" s="84">
        <v>133100</v>
      </c>
      <c r="D30" s="84">
        <v>133100</v>
      </c>
      <c r="E30" s="84">
        <v>27854</v>
      </c>
    </row>
    <row r="31" spans="1:5" ht="15.75">
      <c r="A31" s="58">
        <v>2715</v>
      </c>
      <c r="B31" s="70" t="s">
        <v>152</v>
      </c>
      <c r="C31" s="84">
        <v>3000</v>
      </c>
      <c r="D31" s="84">
        <v>3000</v>
      </c>
      <c r="E31" s="84">
        <v>425</v>
      </c>
    </row>
    <row r="32" spans="1:5" ht="15.75">
      <c r="A32" s="58">
        <v>2717</v>
      </c>
      <c r="B32" s="70" t="s">
        <v>157</v>
      </c>
      <c r="C32" s="84">
        <v>3500</v>
      </c>
      <c r="D32" s="86">
        <v>3500</v>
      </c>
      <c r="E32" s="84">
        <v>824</v>
      </c>
    </row>
    <row r="33" spans="1:5" ht="15.75">
      <c r="A33" s="58">
        <v>2729</v>
      </c>
      <c r="B33" s="70" t="s">
        <v>90</v>
      </c>
      <c r="C33" s="86">
        <v>308040</v>
      </c>
      <c r="D33" s="86">
        <v>308040</v>
      </c>
      <c r="E33" s="84">
        <v>85647</v>
      </c>
    </row>
    <row r="34" spans="1:5" ht="15.75">
      <c r="A34" s="58">
        <v>2800</v>
      </c>
      <c r="B34" s="69" t="s">
        <v>11</v>
      </c>
      <c r="C34" s="87">
        <v>84450</v>
      </c>
      <c r="D34" s="85">
        <v>84450</v>
      </c>
      <c r="E34" s="85">
        <v>19889</v>
      </c>
    </row>
    <row r="35" spans="1:5" ht="15.75">
      <c r="A35" s="58">
        <v>3600</v>
      </c>
      <c r="B35" s="69" t="s">
        <v>12</v>
      </c>
      <c r="C35" s="85">
        <v>8500</v>
      </c>
      <c r="D35" s="85">
        <v>7025</v>
      </c>
      <c r="E35" s="85">
        <v>2368</v>
      </c>
    </row>
    <row r="36" spans="1:5" ht="15.75">
      <c r="A36" s="58">
        <v>3701</v>
      </c>
      <c r="B36" s="69" t="s">
        <v>158</v>
      </c>
      <c r="C36" s="85">
        <v>-193420</v>
      </c>
      <c r="D36" s="85">
        <v>-188194</v>
      </c>
      <c r="E36" s="85">
        <v>-47825</v>
      </c>
    </row>
    <row r="37" spans="1:5" ht="15.75">
      <c r="A37" s="58">
        <v>3702</v>
      </c>
      <c r="B37" s="69" t="s">
        <v>114</v>
      </c>
      <c r="C37" s="87">
        <v>-81</v>
      </c>
      <c r="D37" s="87">
        <v>-19548</v>
      </c>
      <c r="E37" s="85">
        <v>-19467</v>
      </c>
    </row>
    <row r="38" spans="1:5" ht="15.75" hidden="1">
      <c r="A38" s="58"/>
      <c r="B38" s="69" t="s">
        <v>167</v>
      </c>
      <c r="C38" s="87"/>
      <c r="D38" s="87"/>
      <c r="E38" s="85"/>
    </row>
    <row r="39" spans="1:5" ht="15.75">
      <c r="A39" s="58">
        <v>4030</v>
      </c>
      <c r="B39" s="69" t="s">
        <v>173</v>
      </c>
      <c r="C39" s="85">
        <v>20000</v>
      </c>
      <c r="D39" s="85">
        <v>20000</v>
      </c>
      <c r="E39" s="85">
        <v>1264</v>
      </c>
    </row>
    <row r="40" spans="1:5" ht="15.75">
      <c r="A40" s="58">
        <v>4040</v>
      </c>
      <c r="B40" s="69" t="s">
        <v>159</v>
      </c>
      <c r="C40" s="85">
        <v>608530</v>
      </c>
      <c r="D40" s="85">
        <v>608530</v>
      </c>
      <c r="E40" s="85">
        <v>13131</v>
      </c>
    </row>
    <row r="41" spans="1:5" ht="15.75">
      <c r="A41" s="58">
        <v>4100</v>
      </c>
      <c r="B41" s="69" t="s">
        <v>13</v>
      </c>
      <c r="C41" s="85">
        <v>10000</v>
      </c>
      <c r="D41" s="85">
        <v>10000</v>
      </c>
      <c r="E41" s="85"/>
    </row>
    <row r="42" spans="1:5" ht="15.75">
      <c r="A42" s="58">
        <v>4500</v>
      </c>
      <c r="B42" s="69" t="s">
        <v>91</v>
      </c>
      <c r="C42" s="85"/>
      <c r="D42" s="87">
        <v>8700</v>
      </c>
      <c r="E42" s="85">
        <v>8700</v>
      </c>
    </row>
    <row r="43" spans="1:5" ht="15.75">
      <c r="A43" s="58"/>
      <c r="B43" s="56" t="s">
        <v>324</v>
      </c>
      <c r="C43" s="85">
        <f>C17+C23+C34+C35+C36+C37+C38+C39+C40+C41+C42</f>
        <v>3303473</v>
      </c>
      <c r="D43" s="85">
        <f>D17+D23+D34+D37+D35+D36+D38+D39+D40+D41+D42</f>
        <v>3296457</v>
      </c>
      <c r="E43" s="85">
        <f>E17+E23+E34+E37+E35+E36+E38+E39+E40+E41+E42</f>
        <v>463323</v>
      </c>
    </row>
    <row r="44" spans="1:5" ht="15.75">
      <c r="A44" s="58"/>
      <c r="B44" s="56" t="s">
        <v>325</v>
      </c>
      <c r="C44" s="85">
        <f>C15+C43</f>
        <v>4947823</v>
      </c>
      <c r="D44" s="85">
        <f>D15+D43</f>
        <v>4940807</v>
      </c>
      <c r="E44" s="85">
        <f>E15+E43</f>
        <v>826731</v>
      </c>
    </row>
    <row r="45" spans="1:5" ht="15.75">
      <c r="A45" s="58"/>
      <c r="B45" s="69" t="s">
        <v>14</v>
      </c>
      <c r="C45" s="85"/>
      <c r="D45" s="84"/>
      <c r="E45" s="85"/>
    </row>
    <row r="46" spans="1:5" ht="15.75">
      <c r="A46" s="58">
        <v>3111</v>
      </c>
      <c r="B46" s="70" t="s">
        <v>15</v>
      </c>
      <c r="C46" s="86">
        <v>5262176</v>
      </c>
      <c r="D46" s="84">
        <v>5262176</v>
      </c>
      <c r="E46" s="84">
        <v>1578653</v>
      </c>
    </row>
    <row r="47" spans="1:5" ht="15.75">
      <c r="A47" s="58">
        <v>3112</v>
      </c>
      <c r="B47" s="70" t="s">
        <v>16</v>
      </c>
      <c r="C47" s="84">
        <v>815100</v>
      </c>
      <c r="D47" s="84">
        <v>815100</v>
      </c>
      <c r="E47" s="84">
        <v>415341</v>
      </c>
    </row>
    <row r="48" spans="1:5" ht="15.75">
      <c r="A48" s="58">
        <v>3113</v>
      </c>
      <c r="B48" s="70" t="s">
        <v>17</v>
      </c>
      <c r="C48" s="84">
        <v>539200</v>
      </c>
      <c r="D48" s="84">
        <v>539200</v>
      </c>
      <c r="E48" s="84"/>
    </row>
    <row r="49" spans="1:5" ht="15.75">
      <c r="A49" s="58">
        <v>3120</v>
      </c>
      <c r="B49" s="70" t="s">
        <v>331</v>
      </c>
      <c r="C49" s="84"/>
      <c r="D49" s="84">
        <v>0</v>
      </c>
      <c r="E49" s="84">
        <v>-105</v>
      </c>
    </row>
    <row r="50" spans="1:5" ht="15.75">
      <c r="A50" s="58">
        <v>3128</v>
      </c>
      <c r="B50" s="70" t="s">
        <v>315</v>
      </c>
      <c r="C50" s="84"/>
      <c r="D50" s="84">
        <v>31924</v>
      </c>
      <c r="E50" s="84">
        <v>24151</v>
      </c>
    </row>
    <row r="51" spans="1:5" ht="15.75">
      <c r="A51" s="58"/>
      <c r="B51" s="56" t="s">
        <v>326</v>
      </c>
      <c r="C51" s="85">
        <f>SUM(C46:C48)</f>
        <v>6616476</v>
      </c>
      <c r="D51" s="85">
        <f>SUM(D46:D50)</f>
        <v>6648400</v>
      </c>
      <c r="E51" s="85">
        <f>SUM(E46:E50)</f>
        <v>2018040</v>
      </c>
    </row>
    <row r="52" spans="1:5" ht="15.75">
      <c r="A52" s="58"/>
      <c r="B52" s="69" t="s">
        <v>19</v>
      </c>
      <c r="C52" s="84"/>
      <c r="D52" s="84"/>
      <c r="E52" s="84"/>
    </row>
    <row r="53" spans="1:5" ht="15.75" customHeight="1">
      <c r="A53" s="58">
        <v>6101</v>
      </c>
      <c r="B53" s="92" t="s">
        <v>338</v>
      </c>
      <c r="C53" s="86"/>
      <c r="D53" s="86">
        <v>150024</v>
      </c>
      <c r="E53" s="86">
        <v>150024</v>
      </c>
    </row>
    <row r="54" spans="1:5" ht="15.75" customHeight="1">
      <c r="A54" s="58">
        <v>6105</v>
      </c>
      <c r="B54" s="92" t="s">
        <v>339</v>
      </c>
      <c r="C54" s="86"/>
      <c r="D54" s="86">
        <v>11272</v>
      </c>
      <c r="E54" s="84">
        <v>11272</v>
      </c>
    </row>
    <row r="55" spans="1:5" ht="15.75" customHeight="1">
      <c r="A55" s="58">
        <v>6201</v>
      </c>
      <c r="B55" s="92" t="s">
        <v>340</v>
      </c>
      <c r="C55" s="86">
        <v>550525</v>
      </c>
      <c r="D55" s="86">
        <v>550525</v>
      </c>
      <c r="E55" s="84"/>
    </row>
    <row r="56" spans="1:5" ht="15.75">
      <c r="A56" s="58">
        <v>6202</v>
      </c>
      <c r="B56" s="70" t="s">
        <v>341</v>
      </c>
      <c r="C56" s="86">
        <v>-975150</v>
      </c>
      <c r="D56" s="88">
        <v>-975150</v>
      </c>
      <c r="E56" s="89">
        <v>-17691</v>
      </c>
    </row>
    <row r="57" spans="1:5" ht="15.75">
      <c r="A57" s="58"/>
      <c r="B57" s="56" t="s">
        <v>327</v>
      </c>
      <c r="C57" s="87">
        <f>SUM(C53:C56)</f>
        <v>-424625</v>
      </c>
      <c r="D57" s="87">
        <f>SUM(D53:D56)</f>
        <v>-263329</v>
      </c>
      <c r="E57" s="87">
        <f>SUM(E53:E56)</f>
        <v>143605</v>
      </c>
    </row>
    <row r="58" spans="1:5" ht="15.75">
      <c r="A58" s="58"/>
      <c r="B58" s="56" t="s">
        <v>115</v>
      </c>
      <c r="C58" s="87">
        <f>C44+C51+C57</f>
        <v>11139674</v>
      </c>
      <c r="D58" s="87">
        <f>D44+D51+D57</f>
        <v>11325878</v>
      </c>
      <c r="E58" s="87">
        <f>E44+E51+E57</f>
        <v>2988376</v>
      </c>
    </row>
    <row r="59" spans="1:5" ht="15.75">
      <c r="A59" s="58"/>
      <c r="B59" s="93" t="s">
        <v>316</v>
      </c>
      <c r="C59" s="84"/>
      <c r="D59" s="84"/>
      <c r="E59" s="84"/>
    </row>
    <row r="60" spans="1:5" ht="28.5" customHeight="1">
      <c r="A60" s="58">
        <v>7600</v>
      </c>
      <c r="B60" s="106" t="s">
        <v>317</v>
      </c>
      <c r="C60" s="84">
        <v>-3078627</v>
      </c>
      <c r="D60" s="86">
        <v>-3335303</v>
      </c>
      <c r="E60" s="86">
        <v>32298</v>
      </c>
    </row>
    <row r="61" spans="1:5" ht="29.25" customHeight="1">
      <c r="A61" s="58">
        <v>7833</v>
      </c>
      <c r="B61" s="106" t="s">
        <v>318</v>
      </c>
      <c r="C61" s="84"/>
      <c r="D61" s="84">
        <v>253632</v>
      </c>
      <c r="E61" s="84">
        <v>253632</v>
      </c>
    </row>
    <row r="62" spans="1:5" ht="15.75">
      <c r="A62" s="58"/>
      <c r="B62" s="56" t="s">
        <v>328</v>
      </c>
      <c r="C62" s="87">
        <f>SUM(C60:C61)</f>
        <v>-3078627</v>
      </c>
      <c r="D62" s="87">
        <f>SUM(D60:D61)</f>
        <v>-3081671</v>
      </c>
      <c r="E62" s="87">
        <f>SUM(E60:E61)</f>
        <v>285930</v>
      </c>
    </row>
    <row r="63" spans="1:5" ht="20.25" customHeight="1">
      <c r="A63" s="58"/>
      <c r="B63" s="93" t="s">
        <v>319</v>
      </c>
      <c r="C63" s="87"/>
      <c r="D63" s="87"/>
      <c r="E63" s="87"/>
    </row>
    <row r="64" spans="1:5" ht="15.75">
      <c r="A64" s="58"/>
      <c r="B64" s="93" t="s">
        <v>329</v>
      </c>
      <c r="C64" s="87"/>
      <c r="D64" s="87"/>
      <c r="E64" s="87"/>
    </row>
    <row r="65" spans="1:5" ht="15.75">
      <c r="A65" s="58">
        <v>8312</v>
      </c>
      <c r="B65" s="91" t="s">
        <v>322</v>
      </c>
      <c r="C65" s="86">
        <v>3608662</v>
      </c>
      <c r="D65" s="87"/>
      <c r="E65" s="87"/>
    </row>
    <row r="66" spans="1:5" ht="15.75">
      <c r="A66" s="58">
        <v>8372</v>
      </c>
      <c r="B66" s="91" t="s">
        <v>320</v>
      </c>
      <c r="C66" s="87"/>
      <c r="D66" s="86">
        <v>3608662</v>
      </c>
      <c r="E66" s="86">
        <v>784657</v>
      </c>
    </row>
    <row r="67" spans="1:5" ht="15.75">
      <c r="A67" s="58">
        <v>8803</v>
      </c>
      <c r="B67" s="91" t="s">
        <v>321</v>
      </c>
      <c r="C67" s="86">
        <v>-16295</v>
      </c>
      <c r="D67" s="86">
        <v>-97704</v>
      </c>
      <c r="E67" s="86">
        <v>-87090</v>
      </c>
    </row>
    <row r="68" spans="1:5" ht="15.75">
      <c r="A68" s="58">
        <v>9339</v>
      </c>
      <c r="B68" s="91" t="s">
        <v>342</v>
      </c>
      <c r="C68" s="86">
        <v>-196792</v>
      </c>
      <c r="D68" s="86">
        <v>-243920</v>
      </c>
      <c r="E68" s="86">
        <v>-455957</v>
      </c>
    </row>
    <row r="69" spans="1:5" ht="15.75">
      <c r="A69" s="58">
        <v>9501</v>
      </c>
      <c r="B69" s="91" t="s">
        <v>343</v>
      </c>
      <c r="C69" s="84">
        <v>545739</v>
      </c>
      <c r="D69" s="84">
        <v>545739</v>
      </c>
      <c r="E69" s="84">
        <v>545739</v>
      </c>
    </row>
    <row r="70" spans="1:5" ht="15.75">
      <c r="A70" s="58">
        <v>9502</v>
      </c>
      <c r="B70" s="91" t="s">
        <v>344</v>
      </c>
      <c r="C70" s="84">
        <v>81409</v>
      </c>
      <c r="D70" s="84">
        <v>81409</v>
      </c>
      <c r="E70" s="84">
        <v>81409</v>
      </c>
    </row>
    <row r="71" spans="1:5" ht="15.75">
      <c r="A71" s="58">
        <v>9503</v>
      </c>
      <c r="B71" s="91" t="s">
        <v>345</v>
      </c>
      <c r="C71" s="84">
        <v>82307</v>
      </c>
      <c r="D71" s="84">
        <v>82307</v>
      </c>
      <c r="E71" s="84">
        <v>82307</v>
      </c>
    </row>
    <row r="72" spans="1:5" ht="15.75">
      <c r="A72" s="58">
        <v>9507</v>
      </c>
      <c r="B72" s="91" t="s">
        <v>346</v>
      </c>
      <c r="C72" s="84"/>
      <c r="D72" s="94"/>
      <c r="E72" s="84">
        <v>-1157606</v>
      </c>
    </row>
    <row r="73" spans="1:5" ht="15.75">
      <c r="A73" s="58">
        <v>9508</v>
      </c>
      <c r="B73" s="91" t="s">
        <v>347</v>
      </c>
      <c r="C73" s="84"/>
      <c r="D73" s="84"/>
      <c r="E73" s="84">
        <v>-14726</v>
      </c>
    </row>
    <row r="74" spans="1:5" ht="15.75">
      <c r="A74" s="58">
        <v>9509</v>
      </c>
      <c r="B74" s="91" t="s">
        <v>348</v>
      </c>
      <c r="C74" s="84">
        <v>-317858</v>
      </c>
      <c r="D74" s="84">
        <v>-335308</v>
      </c>
      <c r="E74" s="84">
        <v>-388709</v>
      </c>
    </row>
    <row r="75" spans="1:5" ht="15.75">
      <c r="A75" s="58">
        <v>9511</v>
      </c>
      <c r="B75" s="91" t="s">
        <v>349</v>
      </c>
      <c r="C75" s="84"/>
      <c r="D75" s="84"/>
      <c r="E75" s="84">
        <v>-13208</v>
      </c>
    </row>
    <row r="76" spans="1:5" ht="15.75">
      <c r="A76" s="58"/>
      <c r="B76" s="56" t="s">
        <v>330</v>
      </c>
      <c r="C76" s="85">
        <f>SUM(C65:C75)</f>
        <v>3787172</v>
      </c>
      <c r="D76" s="85">
        <f>SUM(D65:D75)</f>
        <v>3641185</v>
      </c>
      <c r="E76" s="85">
        <f>SUM(E65:E75)</f>
        <v>-623184</v>
      </c>
    </row>
    <row r="77" spans="1:5" ht="15.75">
      <c r="A77" s="58"/>
      <c r="B77" s="93" t="s">
        <v>26</v>
      </c>
      <c r="C77" s="85">
        <f>C58+C62+C76</f>
        <v>11848219</v>
      </c>
      <c r="D77" s="85">
        <f>D58+D62+D76</f>
        <v>11885392</v>
      </c>
      <c r="E77" s="85">
        <f>E58+E62+E76</f>
        <v>2651122</v>
      </c>
    </row>
    <row r="78" spans="1:5" ht="15.75">
      <c r="A78" s="58"/>
      <c r="B78" s="72" t="s">
        <v>27</v>
      </c>
      <c r="C78" s="73"/>
      <c r="D78" s="73"/>
      <c r="E78" s="73"/>
    </row>
    <row r="79" spans="1:5" ht="28.5">
      <c r="A79" s="62"/>
      <c r="B79" s="61" t="s">
        <v>190</v>
      </c>
      <c r="C79" s="73"/>
      <c r="D79" s="73"/>
      <c r="E79" s="73"/>
    </row>
    <row r="80" spans="1:5" ht="15">
      <c r="A80" s="62">
        <v>200</v>
      </c>
      <c r="B80" s="60" t="s">
        <v>196</v>
      </c>
      <c r="C80" s="82"/>
      <c r="D80" s="82"/>
      <c r="E80" s="82"/>
    </row>
    <row r="81" spans="1:5" ht="15">
      <c r="A81" s="62">
        <v>551</v>
      </c>
      <c r="B81" s="60" t="s">
        <v>191</v>
      </c>
      <c r="C81" s="82"/>
      <c r="D81" s="82"/>
      <c r="E81" s="82"/>
    </row>
    <row r="82" spans="1:5" ht="15">
      <c r="A82" s="62">
        <v>560</v>
      </c>
      <c r="B82" s="60" t="s">
        <v>192</v>
      </c>
      <c r="C82" s="82"/>
      <c r="D82" s="82"/>
      <c r="E82" s="82"/>
    </row>
    <row r="83" spans="1:5" ht="15">
      <c r="A83" s="62"/>
      <c r="B83" s="66" t="s">
        <v>193</v>
      </c>
      <c r="C83" s="82"/>
      <c r="D83" s="82"/>
      <c r="E83" s="82"/>
    </row>
    <row r="84" spans="1:5" ht="28.5">
      <c r="A84" s="62"/>
      <c r="B84" s="61" t="s">
        <v>194</v>
      </c>
      <c r="C84" s="82"/>
      <c r="D84" s="82"/>
      <c r="E84" s="82"/>
    </row>
    <row r="85" spans="1:5" ht="15">
      <c r="A85" s="62">
        <v>100</v>
      </c>
      <c r="B85" s="60" t="s">
        <v>195</v>
      </c>
      <c r="C85" s="82">
        <f>546933+237600</f>
        <v>784533</v>
      </c>
      <c r="D85" s="82">
        <v>782209</v>
      </c>
      <c r="E85" s="82">
        <v>219777</v>
      </c>
    </row>
    <row r="86" spans="1:5" ht="15">
      <c r="A86" s="62">
        <v>200</v>
      </c>
      <c r="B86" s="60" t="s">
        <v>196</v>
      </c>
      <c r="C86" s="82">
        <f>8910+17376</f>
        <v>26286</v>
      </c>
      <c r="D86" s="82">
        <v>65410</v>
      </c>
      <c r="E86" s="82">
        <v>6709</v>
      </c>
    </row>
    <row r="87" spans="1:5" ht="15">
      <c r="A87" s="62">
        <v>551</v>
      </c>
      <c r="B87" s="60" t="s">
        <v>191</v>
      </c>
      <c r="C87" s="82">
        <f>70734+27520</f>
        <v>98254</v>
      </c>
      <c r="D87" s="82">
        <v>97836</v>
      </c>
      <c r="E87" s="82">
        <v>27215</v>
      </c>
    </row>
    <row r="88" spans="1:5" ht="15">
      <c r="A88" s="62">
        <v>560</v>
      </c>
      <c r="B88" s="60" t="s">
        <v>192</v>
      </c>
      <c r="C88" s="82">
        <f>32061+12581</f>
        <v>44642</v>
      </c>
      <c r="D88" s="82">
        <v>44526</v>
      </c>
      <c r="E88" s="82">
        <v>12403</v>
      </c>
    </row>
    <row r="89" spans="1:5" ht="15">
      <c r="A89" s="62">
        <v>580</v>
      </c>
      <c r="B89" s="60" t="s">
        <v>197</v>
      </c>
      <c r="C89" s="82">
        <f>14072+8503</f>
        <v>22575</v>
      </c>
      <c r="D89" s="82">
        <v>22389</v>
      </c>
      <c r="E89" s="82">
        <v>5195</v>
      </c>
    </row>
    <row r="90" spans="1:5" ht="15">
      <c r="A90" s="62">
        <v>1000</v>
      </c>
      <c r="B90" s="60" t="s">
        <v>198</v>
      </c>
      <c r="C90" s="82">
        <f>SUM(C91:C103)</f>
        <v>604591</v>
      </c>
      <c r="D90" s="82">
        <f>SUM(D91:D103)</f>
        <v>538254</v>
      </c>
      <c r="E90" s="82">
        <f>SUM(E91:E103)</f>
        <v>207983</v>
      </c>
    </row>
    <row r="91" spans="1:5" ht="15">
      <c r="A91" s="58">
        <v>1011</v>
      </c>
      <c r="B91" s="73" t="s">
        <v>220</v>
      </c>
      <c r="C91" s="82">
        <f>18000</f>
        <v>18000</v>
      </c>
      <c r="D91" s="82">
        <v>18000</v>
      </c>
      <c r="E91" s="82">
        <v>11996</v>
      </c>
    </row>
    <row r="92" spans="1:5" ht="15">
      <c r="A92" s="75">
        <v>1013</v>
      </c>
      <c r="B92" s="64" t="s">
        <v>265</v>
      </c>
      <c r="C92" s="82">
        <f>1977</f>
        <v>1977</v>
      </c>
      <c r="D92" s="82">
        <v>1977</v>
      </c>
      <c r="E92" s="82">
        <v>0</v>
      </c>
    </row>
    <row r="93" spans="1:5" ht="15">
      <c r="A93" s="75">
        <v>1014</v>
      </c>
      <c r="B93" s="59" t="s">
        <v>221</v>
      </c>
      <c r="C93" s="82">
        <f>92</f>
        <v>92</v>
      </c>
      <c r="D93" s="82">
        <v>576</v>
      </c>
      <c r="E93" s="82">
        <v>576</v>
      </c>
    </row>
    <row r="94" spans="1:5" ht="15">
      <c r="A94" s="75">
        <v>1015</v>
      </c>
      <c r="B94" s="64" t="s">
        <v>257</v>
      </c>
      <c r="C94" s="82">
        <f>90000</f>
        <v>90000</v>
      </c>
      <c r="D94" s="82">
        <v>90000</v>
      </c>
      <c r="E94" s="82">
        <v>24279</v>
      </c>
    </row>
    <row r="95" spans="1:5" ht="15">
      <c r="A95" s="75">
        <v>1016</v>
      </c>
      <c r="B95" s="64" t="s">
        <v>266</v>
      </c>
      <c r="C95" s="82">
        <f>121122</f>
        <v>121122</v>
      </c>
      <c r="D95" s="82">
        <v>121122</v>
      </c>
      <c r="E95" s="82">
        <v>48995</v>
      </c>
    </row>
    <row r="96" spans="1:5" ht="15">
      <c r="A96" s="75">
        <v>1020</v>
      </c>
      <c r="B96" s="64" t="s">
        <v>267</v>
      </c>
      <c r="C96" s="82">
        <f>169976</f>
        <v>169976</v>
      </c>
      <c r="D96" s="82">
        <v>169976</v>
      </c>
      <c r="E96" s="82">
        <v>103261</v>
      </c>
    </row>
    <row r="97" spans="1:5" ht="15">
      <c r="A97" s="75">
        <v>1030</v>
      </c>
      <c r="B97" s="64" t="s">
        <v>228</v>
      </c>
      <c r="C97" s="82">
        <f>95000</f>
        <v>95000</v>
      </c>
      <c r="D97" s="82">
        <v>95000</v>
      </c>
      <c r="E97" s="82">
        <v>10796</v>
      </c>
    </row>
    <row r="98" spans="1:5" ht="15">
      <c r="A98" s="75">
        <v>1051</v>
      </c>
      <c r="B98" s="64" t="s">
        <v>268</v>
      </c>
      <c r="C98" s="82">
        <f>20800</f>
        <v>20800</v>
      </c>
      <c r="D98" s="82">
        <v>20800</v>
      </c>
      <c r="E98" s="82">
        <v>6277</v>
      </c>
    </row>
    <row r="99" spans="1:5" ht="15">
      <c r="A99" s="75">
        <v>1052</v>
      </c>
      <c r="B99" s="64" t="s">
        <v>242</v>
      </c>
      <c r="C99" s="82">
        <f>15600</f>
        <v>15600</v>
      </c>
      <c r="D99" s="82">
        <v>15600</v>
      </c>
      <c r="E99" s="82">
        <v>1692</v>
      </c>
    </row>
    <row r="100" spans="1:5" ht="15">
      <c r="A100" s="75">
        <v>1062</v>
      </c>
      <c r="B100" s="64" t="s">
        <v>212</v>
      </c>
      <c r="C100" s="82">
        <f>2000</f>
        <v>2000</v>
      </c>
      <c r="D100" s="82">
        <v>2000</v>
      </c>
      <c r="E100" s="82">
        <v>101</v>
      </c>
    </row>
    <row r="101" spans="1:5" ht="15">
      <c r="A101" s="75">
        <v>1091</v>
      </c>
      <c r="B101" s="64" t="s">
        <v>199</v>
      </c>
      <c r="C101" s="82">
        <f>32000+500+7124</f>
        <v>39624</v>
      </c>
      <c r="D101" s="82">
        <v>500</v>
      </c>
      <c r="E101" s="82"/>
    </row>
    <row r="102" spans="1:5" ht="15">
      <c r="A102" s="75">
        <v>1092</v>
      </c>
      <c r="B102" s="59" t="s">
        <v>350</v>
      </c>
      <c r="C102" s="82">
        <f>500</f>
        <v>500</v>
      </c>
      <c r="D102" s="82">
        <v>500</v>
      </c>
      <c r="E102" s="82">
        <v>10</v>
      </c>
    </row>
    <row r="103" spans="1:5" ht="15">
      <c r="A103" s="75">
        <v>1098</v>
      </c>
      <c r="B103" s="64" t="s">
        <v>213</v>
      </c>
      <c r="C103" s="82">
        <f>29900</f>
        <v>29900</v>
      </c>
      <c r="D103" s="82">
        <v>2203</v>
      </c>
      <c r="E103" s="82">
        <v>0</v>
      </c>
    </row>
    <row r="104" spans="1:5" ht="15">
      <c r="A104" s="75">
        <v>1900</v>
      </c>
      <c r="B104" s="64" t="s">
        <v>261</v>
      </c>
      <c r="C104" s="82">
        <f>SUM(C105:C106)</f>
        <v>0</v>
      </c>
      <c r="D104" s="82">
        <f>SUM(D105:D106)</f>
        <v>27213</v>
      </c>
      <c r="E104" s="82">
        <f>SUM(E105:E106)</f>
        <v>27213</v>
      </c>
    </row>
    <row r="105" spans="1:5" ht="15">
      <c r="A105" s="75">
        <v>1901</v>
      </c>
      <c r="B105" s="64" t="s">
        <v>262</v>
      </c>
      <c r="C105" s="82">
        <v>0</v>
      </c>
      <c r="D105" s="82">
        <v>287</v>
      </c>
      <c r="E105" s="82">
        <v>287</v>
      </c>
    </row>
    <row r="106" spans="1:5" ht="15">
      <c r="A106" s="75">
        <v>1981</v>
      </c>
      <c r="B106" s="64" t="s">
        <v>269</v>
      </c>
      <c r="C106" s="82">
        <v>0</v>
      </c>
      <c r="D106" s="82">
        <v>26926</v>
      </c>
      <c r="E106" s="82">
        <v>26926</v>
      </c>
    </row>
    <row r="107" spans="1:5" ht="15">
      <c r="A107" s="75">
        <v>4214</v>
      </c>
      <c r="B107" s="64" t="s">
        <v>270</v>
      </c>
      <c r="C107" s="82">
        <f>117300</f>
        <v>117300</v>
      </c>
      <c r="D107" s="82">
        <v>117300</v>
      </c>
      <c r="E107" s="82">
        <v>1406</v>
      </c>
    </row>
    <row r="108" spans="1:5" ht="15">
      <c r="A108" s="75">
        <v>4600</v>
      </c>
      <c r="B108" s="64" t="s">
        <v>263</v>
      </c>
      <c r="C108" s="82">
        <f>10820</f>
        <v>10820</v>
      </c>
      <c r="D108" s="82">
        <v>10820</v>
      </c>
      <c r="E108" s="82">
        <v>2713</v>
      </c>
    </row>
    <row r="109" spans="1:5" ht="15">
      <c r="A109" s="75">
        <v>5100</v>
      </c>
      <c r="B109" s="64" t="s">
        <v>210</v>
      </c>
      <c r="C109" s="82">
        <f>30591</f>
        <v>30591</v>
      </c>
      <c r="D109" s="82">
        <v>30591</v>
      </c>
      <c r="E109" s="82">
        <v>30591</v>
      </c>
    </row>
    <row r="110" spans="1:5" ht="15">
      <c r="A110" s="62">
        <v>5200</v>
      </c>
      <c r="B110" s="60" t="s">
        <v>230</v>
      </c>
      <c r="C110" s="82">
        <f>425000</f>
        <v>425000</v>
      </c>
      <c r="D110" s="82">
        <v>425000</v>
      </c>
      <c r="E110" s="82">
        <v>1820</v>
      </c>
    </row>
    <row r="111" spans="1:5" ht="15">
      <c r="A111" s="62"/>
      <c r="B111" s="66" t="s">
        <v>193</v>
      </c>
      <c r="C111" s="83">
        <f>SUM(C85:C90)+C104+C107+C108+C109+C110</f>
        <v>2164592</v>
      </c>
      <c r="D111" s="83">
        <f>SUM(D85:D90)+D104+D107+D108+D109+D110</f>
        <v>2161548</v>
      </c>
      <c r="E111" s="83">
        <f>SUM(E85:E90)+E104+E107+E108+E109+E110</f>
        <v>543025</v>
      </c>
    </row>
    <row r="112" spans="1:5" ht="15">
      <c r="A112" s="95" t="s">
        <v>222</v>
      </c>
      <c r="B112" s="64" t="s">
        <v>223</v>
      </c>
      <c r="C112" s="82">
        <v>34825</v>
      </c>
      <c r="D112" s="82">
        <v>34825</v>
      </c>
      <c r="E112" s="83"/>
    </row>
    <row r="113" spans="1:5" ht="15">
      <c r="A113" s="58"/>
      <c r="B113" s="66" t="s">
        <v>193</v>
      </c>
      <c r="C113" s="83">
        <f>C111+C112</f>
        <v>2199417</v>
      </c>
      <c r="D113" s="83">
        <f>D111+D112</f>
        <v>2196373</v>
      </c>
      <c r="E113" s="83">
        <f>E111+E112</f>
        <v>543025</v>
      </c>
    </row>
    <row r="114" spans="1:5" ht="28.5">
      <c r="A114" s="75"/>
      <c r="B114" s="77" t="s">
        <v>256</v>
      </c>
      <c r="C114" s="82"/>
      <c r="D114" s="82"/>
      <c r="E114" s="82"/>
    </row>
    <row r="115" spans="1:5" ht="15">
      <c r="A115" s="62">
        <v>100</v>
      </c>
      <c r="B115" s="60" t="s">
        <v>195</v>
      </c>
      <c r="C115" s="82">
        <v>16000</v>
      </c>
      <c r="D115" s="82">
        <v>16000</v>
      </c>
      <c r="E115" s="82">
        <v>4494</v>
      </c>
    </row>
    <row r="116" spans="1:5" ht="15">
      <c r="A116" s="62">
        <v>200</v>
      </c>
      <c r="B116" s="60" t="s">
        <v>196</v>
      </c>
      <c r="C116" s="82">
        <v>60000</v>
      </c>
      <c r="D116" s="82">
        <v>60000</v>
      </c>
      <c r="E116" s="82">
        <v>11877</v>
      </c>
    </row>
    <row r="117" spans="1:5" ht="15">
      <c r="A117" s="75">
        <v>551</v>
      </c>
      <c r="B117" s="64" t="s">
        <v>191</v>
      </c>
      <c r="C117" s="82">
        <v>14000</v>
      </c>
      <c r="D117" s="82">
        <v>14000</v>
      </c>
      <c r="E117" s="82">
        <v>2530</v>
      </c>
    </row>
    <row r="118" spans="1:5" ht="15">
      <c r="A118" s="75">
        <v>560</v>
      </c>
      <c r="B118" s="64" t="s">
        <v>192</v>
      </c>
      <c r="C118" s="82">
        <v>5651</v>
      </c>
      <c r="D118" s="82">
        <v>5651</v>
      </c>
      <c r="E118" s="82">
        <v>1146</v>
      </c>
    </row>
    <row r="119" spans="1:5" ht="15">
      <c r="A119" s="75">
        <v>580</v>
      </c>
      <c r="B119" s="64" t="s">
        <v>197</v>
      </c>
      <c r="C119" s="82">
        <v>3000</v>
      </c>
      <c r="D119" s="82">
        <v>3000</v>
      </c>
      <c r="E119" s="82">
        <v>584</v>
      </c>
    </row>
    <row r="120" spans="1:5" ht="15">
      <c r="A120" s="75">
        <v>1000</v>
      </c>
      <c r="B120" s="64" t="s">
        <v>198</v>
      </c>
      <c r="C120" s="82">
        <f>SUM(C121:C128)</f>
        <v>7430</v>
      </c>
      <c r="D120" s="82">
        <f>SUM(D121:D128)</f>
        <v>7355</v>
      </c>
      <c r="E120" s="82">
        <f>SUM(E121:E128)</f>
        <v>1226</v>
      </c>
    </row>
    <row r="121" spans="1:5" ht="15">
      <c r="A121" s="58">
        <v>1011</v>
      </c>
      <c r="B121" s="73" t="s">
        <v>220</v>
      </c>
      <c r="C121" s="82">
        <v>2842</v>
      </c>
      <c r="D121" s="82">
        <v>2842</v>
      </c>
      <c r="E121" s="82">
        <v>196</v>
      </c>
    </row>
    <row r="122" spans="1:5" ht="15">
      <c r="A122" s="75">
        <v>1015</v>
      </c>
      <c r="B122" s="64" t="s">
        <v>257</v>
      </c>
      <c r="C122" s="82">
        <v>1274</v>
      </c>
      <c r="D122" s="82">
        <v>1199</v>
      </c>
      <c r="E122" s="82">
        <v>4</v>
      </c>
    </row>
    <row r="123" spans="1:5" ht="15">
      <c r="A123" s="75">
        <v>1016</v>
      </c>
      <c r="B123" s="64" t="s">
        <v>258</v>
      </c>
      <c r="C123" s="82"/>
      <c r="D123" s="82"/>
      <c r="E123" s="82"/>
    </row>
    <row r="124" spans="1:5" ht="15">
      <c r="A124" s="75">
        <v>1020</v>
      </c>
      <c r="B124" s="64" t="s">
        <v>206</v>
      </c>
      <c r="C124" s="82">
        <v>514</v>
      </c>
      <c r="D124" s="82">
        <v>514</v>
      </c>
      <c r="E124" s="82">
        <v>51</v>
      </c>
    </row>
    <row r="125" spans="1:5" ht="15">
      <c r="A125" s="75">
        <v>1051</v>
      </c>
      <c r="B125" s="64" t="s">
        <v>259</v>
      </c>
      <c r="C125" s="82">
        <v>1300</v>
      </c>
      <c r="D125" s="82">
        <v>1300</v>
      </c>
      <c r="E125" s="82">
        <v>431</v>
      </c>
    </row>
    <row r="126" spans="1:5" ht="15">
      <c r="A126" s="75">
        <v>1052</v>
      </c>
      <c r="B126" s="64" t="s">
        <v>242</v>
      </c>
      <c r="C126" s="82">
        <v>1500</v>
      </c>
      <c r="D126" s="82">
        <v>1500</v>
      </c>
      <c r="E126" s="82">
        <v>544</v>
      </c>
    </row>
    <row r="127" spans="1:5" ht="15">
      <c r="A127" s="75">
        <v>1062</v>
      </c>
      <c r="B127" s="64" t="s">
        <v>212</v>
      </c>
      <c r="C127" s="82"/>
      <c r="D127" s="82"/>
      <c r="E127" s="82"/>
    </row>
    <row r="128" spans="1:5" ht="15">
      <c r="A128" s="75">
        <v>1098</v>
      </c>
      <c r="B128" s="64" t="s">
        <v>260</v>
      </c>
      <c r="C128" s="82"/>
      <c r="D128" s="82"/>
      <c r="E128" s="82"/>
    </row>
    <row r="129" spans="1:5" ht="15">
      <c r="A129" s="75">
        <v>1900</v>
      </c>
      <c r="B129" s="64" t="s">
        <v>261</v>
      </c>
      <c r="C129" s="82">
        <f>C130</f>
        <v>0</v>
      </c>
      <c r="D129" s="82">
        <f>D130</f>
        <v>75</v>
      </c>
      <c r="E129" s="82">
        <f>E130</f>
        <v>75</v>
      </c>
    </row>
    <row r="130" spans="1:5" ht="15">
      <c r="A130" s="75">
        <v>1901</v>
      </c>
      <c r="B130" s="64" t="s">
        <v>262</v>
      </c>
      <c r="C130" s="82">
        <v>0</v>
      </c>
      <c r="D130" s="82">
        <v>75</v>
      </c>
      <c r="E130" s="82">
        <v>75</v>
      </c>
    </row>
    <row r="131" spans="1:5" ht="15">
      <c r="A131" s="75">
        <v>4600</v>
      </c>
      <c r="B131" s="64" t="s">
        <v>263</v>
      </c>
      <c r="C131" s="82"/>
      <c r="D131" s="82"/>
      <c r="E131" s="82"/>
    </row>
    <row r="132" spans="1:5" ht="15">
      <c r="A132" s="75"/>
      <c r="B132" s="74" t="s">
        <v>193</v>
      </c>
      <c r="C132" s="83">
        <f>SUM(C115:C120)+C129+C131</f>
        <v>106081</v>
      </c>
      <c r="D132" s="83">
        <f>SUM(D115:D120)+D129+D131</f>
        <v>106081</v>
      </c>
      <c r="E132" s="83">
        <f>SUM(E115:E120)+E129+E131</f>
        <v>21932</v>
      </c>
    </row>
    <row r="133" spans="1:5" ht="30" customHeight="1">
      <c r="A133" s="75"/>
      <c r="B133" s="96" t="s">
        <v>264</v>
      </c>
      <c r="C133" s="97"/>
      <c r="D133" s="82"/>
      <c r="E133" s="82"/>
    </row>
    <row r="134" spans="1:5" ht="15.75" customHeight="1">
      <c r="A134" s="62">
        <v>100</v>
      </c>
      <c r="B134" s="60" t="s">
        <v>195</v>
      </c>
      <c r="C134" s="98">
        <f>C85+C115</f>
        <v>800533</v>
      </c>
      <c r="D134" s="98">
        <f>D85+D115</f>
        <v>798209</v>
      </c>
      <c r="E134" s="98">
        <f>E85+E115</f>
        <v>224271</v>
      </c>
    </row>
    <row r="135" spans="1:5" ht="15">
      <c r="A135" s="62">
        <v>200</v>
      </c>
      <c r="B135" s="60" t="s">
        <v>196</v>
      </c>
      <c r="C135" s="82">
        <f aca="true" t="shared" si="0" ref="C135:E137">C80+C86+C116</f>
        <v>86286</v>
      </c>
      <c r="D135" s="82">
        <f t="shared" si="0"/>
        <v>125410</v>
      </c>
      <c r="E135" s="82">
        <f t="shared" si="0"/>
        <v>18586</v>
      </c>
    </row>
    <row r="136" spans="1:5" ht="15">
      <c r="A136" s="75">
        <v>551</v>
      </c>
      <c r="B136" s="64" t="s">
        <v>191</v>
      </c>
      <c r="C136" s="82">
        <f t="shared" si="0"/>
        <v>112254</v>
      </c>
      <c r="D136" s="82">
        <f t="shared" si="0"/>
        <v>111836</v>
      </c>
      <c r="E136" s="82">
        <f t="shared" si="0"/>
        <v>29745</v>
      </c>
    </row>
    <row r="137" spans="1:5" ht="15">
      <c r="A137" s="75">
        <v>560</v>
      </c>
      <c r="B137" s="64" t="s">
        <v>192</v>
      </c>
      <c r="C137" s="82">
        <f t="shared" si="0"/>
        <v>50293</v>
      </c>
      <c r="D137" s="82">
        <f t="shared" si="0"/>
        <v>50177</v>
      </c>
      <c r="E137" s="82">
        <f t="shared" si="0"/>
        <v>13549</v>
      </c>
    </row>
    <row r="138" spans="1:5" ht="15">
      <c r="A138" s="75">
        <v>580</v>
      </c>
      <c r="B138" s="64" t="s">
        <v>197</v>
      </c>
      <c r="C138" s="82">
        <f aca="true" t="shared" si="1" ref="C138:E140">C89+C119</f>
        <v>25575</v>
      </c>
      <c r="D138" s="82">
        <f t="shared" si="1"/>
        <v>25389</v>
      </c>
      <c r="E138" s="82">
        <f t="shared" si="1"/>
        <v>5779</v>
      </c>
    </row>
    <row r="139" spans="1:5" ht="15">
      <c r="A139" s="75">
        <v>1000</v>
      </c>
      <c r="B139" s="64" t="s">
        <v>198</v>
      </c>
      <c r="C139" s="82">
        <f t="shared" si="1"/>
        <v>612021</v>
      </c>
      <c r="D139" s="82">
        <f t="shared" si="1"/>
        <v>545609</v>
      </c>
      <c r="E139" s="82">
        <f t="shared" si="1"/>
        <v>209209</v>
      </c>
    </row>
    <row r="140" spans="1:5" ht="15">
      <c r="A140" s="58">
        <v>1011</v>
      </c>
      <c r="B140" s="73" t="s">
        <v>220</v>
      </c>
      <c r="C140" s="82">
        <f t="shared" si="1"/>
        <v>20842</v>
      </c>
      <c r="D140" s="82">
        <f t="shared" si="1"/>
        <v>20842</v>
      </c>
      <c r="E140" s="82">
        <f t="shared" si="1"/>
        <v>12192</v>
      </c>
    </row>
    <row r="141" spans="1:5" ht="15">
      <c r="A141" s="75">
        <v>1013</v>
      </c>
      <c r="B141" s="64" t="s">
        <v>265</v>
      </c>
      <c r="C141" s="82">
        <f aca="true" t="shared" si="2" ref="C141:E142">C92</f>
        <v>1977</v>
      </c>
      <c r="D141" s="82">
        <f t="shared" si="2"/>
        <v>1977</v>
      </c>
      <c r="E141" s="82">
        <f t="shared" si="2"/>
        <v>0</v>
      </c>
    </row>
    <row r="142" spans="1:5" ht="15">
      <c r="A142" s="75">
        <v>1014</v>
      </c>
      <c r="B142" s="59" t="s">
        <v>221</v>
      </c>
      <c r="C142" s="82">
        <f t="shared" si="2"/>
        <v>92</v>
      </c>
      <c r="D142" s="82">
        <f t="shared" si="2"/>
        <v>576</v>
      </c>
      <c r="E142" s="82">
        <f t="shared" si="2"/>
        <v>576</v>
      </c>
    </row>
    <row r="143" spans="1:5" ht="15">
      <c r="A143" s="75">
        <v>1015</v>
      </c>
      <c r="B143" s="64" t="s">
        <v>257</v>
      </c>
      <c r="C143" s="82">
        <f aca="true" t="shared" si="3" ref="C143:E145">C94+C122</f>
        <v>91274</v>
      </c>
      <c r="D143" s="82">
        <f t="shared" si="3"/>
        <v>91199</v>
      </c>
      <c r="E143" s="82">
        <f t="shared" si="3"/>
        <v>24283</v>
      </c>
    </row>
    <row r="144" spans="1:5" ht="15">
      <c r="A144" s="75">
        <v>1016</v>
      </c>
      <c r="B144" s="64" t="s">
        <v>266</v>
      </c>
      <c r="C144" s="82">
        <f t="shared" si="3"/>
        <v>121122</v>
      </c>
      <c r="D144" s="82">
        <f t="shared" si="3"/>
        <v>121122</v>
      </c>
      <c r="E144" s="82">
        <f t="shared" si="3"/>
        <v>48995</v>
      </c>
    </row>
    <row r="145" spans="1:5" ht="15">
      <c r="A145" s="75">
        <v>1020</v>
      </c>
      <c r="B145" s="64" t="s">
        <v>267</v>
      </c>
      <c r="C145" s="82">
        <f t="shared" si="3"/>
        <v>170490</v>
      </c>
      <c r="D145" s="82">
        <f t="shared" si="3"/>
        <v>170490</v>
      </c>
      <c r="E145" s="82">
        <f t="shared" si="3"/>
        <v>103312</v>
      </c>
    </row>
    <row r="146" spans="1:5" ht="15">
      <c r="A146" s="75">
        <v>1030</v>
      </c>
      <c r="B146" s="64" t="s">
        <v>228</v>
      </c>
      <c r="C146" s="82">
        <f>C97</f>
        <v>95000</v>
      </c>
      <c r="D146" s="82">
        <f>D97</f>
        <v>95000</v>
      </c>
      <c r="E146" s="82">
        <f>E97</f>
        <v>10796</v>
      </c>
    </row>
    <row r="147" spans="1:5" ht="15">
      <c r="A147" s="75">
        <v>1051</v>
      </c>
      <c r="B147" s="64" t="s">
        <v>268</v>
      </c>
      <c r="C147" s="82">
        <f aca="true" t="shared" si="4" ref="C147:E149">C98+C125</f>
        <v>22100</v>
      </c>
      <c r="D147" s="82">
        <f t="shared" si="4"/>
        <v>22100</v>
      </c>
      <c r="E147" s="82">
        <f t="shared" si="4"/>
        <v>6708</v>
      </c>
    </row>
    <row r="148" spans="1:5" ht="15">
      <c r="A148" s="75">
        <v>1052</v>
      </c>
      <c r="B148" s="64" t="s">
        <v>242</v>
      </c>
      <c r="C148" s="82">
        <f t="shared" si="4"/>
        <v>17100</v>
      </c>
      <c r="D148" s="82">
        <f t="shared" si="4"/>
        <v>17100</v>
      </c>
      <c r="E148" s="82">
        <f t="shared" si="4"/>
        <v>2236</v>
      </c>
    </row>
    <row r="149" spans="1:5" ht="15">
      <c r="A149" s="75">
        <v>1062</v>
      </c>
      <c r="B149" s="64" t="s">
        <v>212</v>
      </c>
      <c r="C149" s="82">
        <f t="shared" si="4"/>
        <v>2000</v>
      </c>
      <c r="D149" s="82">
        <f t="shared" si="4"/>
        <v>2000</v>
      </c>
      <c r="E149" s="82">
        <f t="shared" si="4"/>
        <v>101</v>
      </c>
    </row>
    <row r="150" spans="1:5" ht="15">
      <c r="A150" s="75">
        <v>1091</v>
      </c>
      <c r="B150" s="64" t="s">
        <v>199</v>
      </c>
      <c r="C150" s="82">
        <f aca="true" t="shared" si="5" ref="C150:E151">C101</f>
        <v>39624</v>
      </c>
      <c r="D150" s="82">
        <f t="shared" si="5"/>
        <v>500</v>
      </c>
      <c r="E150" s="82">
        <f t="shared" si="5"/>
        <v>0</v>
      </c>
    </row>
    <row r="151" spans="1:5" ht="15">
      <c r="A151" s="75">
        <v>1092</v>
      </c>
      <c r="B151" s="59" t="s">
        <v>350</v>
      </c>
      <c r="C151" s="82">
        <f t="shared" si="5"/>
        <v>500</v>
      </c>
      <c r="D151" s="82">
        <f t="shared" si="5"/>
        <v>500</v>
      </c>
      <c r="E151" s="82">
        <f t="shared" si="5"/>
        <v>10</v>
      </c>
    </row>
    <row r="152" spans="1:5" ht="15">
      <c r="A152" s="75">
        <v>1098</v>
      </c>
      <c r="B152" s="64" t="s">
        <v>213</v>
      </c>
      <c r="C152" s="82">
        <f aca="true" t="shared" si="6" ref="C152:E154">C103+C128</f>
        <v>29900</v>
      </c>
      <c r="D152" s="82">
        <f t="shared" si="6"/>
        <v>2203</v>
      </c>
      <c r="E152" s="82">
        <f t="shared" si="6"/>
        <v>0</v>
      </c>
    </row>
    <row r="153" spans="1:5" ht="15">
      <c r="A153" s="75">
        <v>1900</v>
      </c>
      <c r="B153" s="64" t="s">
        <v>261</v>
      </c>
      <c r="C153" s="82">
        <f t="shared" si="6"/>
        <v>0</v>
      </c>
      <c r="D153" s="82">
        <f t="shared" si="6"/>
        <v>27288</v>
      </c>
      <c r="E153" s="82">
        <f t="shared" si="6"/>
        <v>27288</v>
      </c>
    </row>
    <row r="154" spans="1:5" ht="15">
      <c r="A154" s="75">
        <v>1901</v>
      </c>
      <c r="B154" s="64" t="s">
        <v>262</v>
      </c>
      <c r="C154" s="82">
        <f t="shared" si="6"/>
        <v>0</v>
      </c>
      <c r="D154" s="82">
        <f t="shared" si="6"/>
        <v>362</v>
      </c>
      <c r="E154" s="82">
        <f t="shared" si="6"/>
        <v>362</v>
      </c>
    </row>
    <row r="155" spans="1:5" ht="15">
      <c r="A155" s="75">
        <v>1981</v>
      </c>
      <c r="B155" s="64" t="s">
        <v>269</v>
      </c>
      <c r="C155" s="82">
        <f aca="true" t="shared" si="7" ref="C155:E156">C106</f>
        <v>0</v>
      </c>
      <c r="D155" s="82">
        <f t="shared" si="7"/>
        <v>26926</v>
      </c>
      <c r="E155" s="82">
        <f t="shared" si="7"/>
        <v>26926</v>
      </c>
    </row>
    <row r="156" spans="1:5" ht="15">
      <c r="A156" s="75">
        <v>4214</v>
      </c>
      <c r="B156" s="64" t="s">
        <v>270</v>
      </c>
      <c r="C156" s="82">
        <f t="shared" si="7"/>
        <v>117300</v>
      </c>
      <c r="D156" s="82">
        <f t="shared" si="7"/>
        <v>117300</v>
      </c>
      <c r="E156" s="82">
        <f t="shared" si="7"/>
        <v>1406</v>
      </c>
    </row>
    <row r="157" spans="1:5" ht="15">
      <c r="A157" s="75">
        <v>4600</v>
      </c>
      <c r="B157" s="64" t="s">
        <v>263</v>
      </c>
      <c r="C157" s="82">
        <f>C108+C131</f>
        <v>10820</v>
      </c>
      <c r="D157" s="82">
        <f>D108+D131</f>
        <v>10820</v>
      </c>
      <c r="E157" s="82">
        <f>E108+E131</f>
        <v>2713</v>
      </c>
    </row>
    <row r="158" spans="1:5" ht="15">
      <c r="A158" s="75">
        <v>5100</v>
      </c>
      <c r="B158" s="64" t="s">
        <v>210</v>
      </c>
      <c r="C158" s="82">
        <f aca="true" t="shared" si="8" ref="C158:E159">C109</f>
        <v>30591</v>
      </c>
      <c r="D158" s="82">
        <f t="shared" si="8"/>
        <v>30591</v>
      </c>
      <c r="E158" s="82">
        <f t="shared" si="8"/>
        <v>30591</v>
      </c>
    </row>
    <row r="159" spans="1:5" ht="15">
      <c r="A159" s="62">
        <v>5200</v>
      </c>
      <c r="B159" s="60" t="s">
        <v>230</v>
      </c>
      <c r="C159" s="82">
        <f t="shared" si="8"/>
        <v>425000</v>
      </c>
      <c r="D159" s="82">
        <f t="shared" si="8"/>
        <v>425000</v>
      </c>
      <c r="E159" s="82">
        <f t="shared" si="8"/>
        <v>1820</v>
      </c>
    </row>
    <row r="160" spans="1:5" ht="15.75">
      <c r="A160" s="75"/>
      <c r="B160" s="56" t="s">
        <v>313</v>
      </c>
      <c r="C160" s="99">
        <f>C83+C111+C132</f>
        <v>2270673</v>
      </c>
      <c r="D160" s="99">
        <f>D83+D111+D132</f>
        <v>2267629</v>
      </c>
      <c r="E160" s="99">
        <f>E83+E111+E132</f>
        <v>564957</v>
      </c>
    </row>
    <row r="161" spans="1:5" ht="15">
      <c r="A161" s="95" t="s">
        <v>222</v>
      </c>
      <c r="B161" s="64" t="s">
        <v>223</v>
      </c>
      <c r="C161" s="100">
        <f>C112</f>
        <v>34825</v>
      </c>
      <c r="D161" s="100">
        <f>D112</f>
        <v>34825</v>
      </c>
      <c r="E161" s="100">
        <f>E112</f>
        <v>0</v>
      </c>
    </row>
    <row r="162" spans="1:5" ht="15.75">
      <c r="A162" s="75"/>
      <c r="B162" s="56" t="s">
        <v>271</v>
      </c>
      <c r="C162" s="99">
        <f>C83+C113+C132</f>
        <v>2305498</v>
      </c>
      <c r="D162" s="99">
        <f>D83+D113+D132</f>
        <v>2302454</v>
      </c>
      <c r="E162" s="99">
        <f>E83+E113+E132</f>
        <v>564957</v>
      </c>
    </row>
    <row r="163" spans="1:5" ht="28.5">
      <c r="A163" s="62"/>
      <c r="B163" s="61" t="s">
        <v>200</v>
      </c>
      <c r="C163" s="82"/>
      <c r="D163" s="82"/>
      <c r="E163" s="82"/>
    </row>
    <row r="164" spans="1:5" ht="15">
      <c r="A164" s="62">
        <v>200</v>
      </c>
      <c r="B164" s="60" t="s">
        <v>196</v>
      </c>
      <c r="C164" s="82"/>
      <c r="D164" s="82"/>
      <c r="E164" s="82"/>
    </row>
    <row r="165" spans="1:5" ht="15">
      <c r="A165" s="62">
        <v>551</v>
      </c>
      <c r="B165" s="60" t="s">
        <v>191</v>
      </c>
      <c r="C165" s="82"/>
      <c r="D165" s="82"/>
      <c r="E165" s="82"/>
    </row>
    <row r="166" spans="1:5" ht="15">
      <c r="A166" s="62">
        <v>560</v>
      </c>
      <c r="B166" s="60" t="s">
        <v>192</v>
      </c>
      <c r="C166" s="82"/>
      <c r="D166" s="82"/>
      <c r="E166" s="82"/>
    </row>
    <row r="167" spans="1:5" ht="15">
      <c r="A167" s="62">
        <v>580</v>
      </c>
      <c r="B167" s="60" t="s">
        <v>197</v>
      </c>
      <c r="C167" s="82"/>
      <c r="D167" s="82"/>
      <c r="E167" s="82"/>
    </row>
    <row r="168" spans="1:5" ht="15">
      <c r="A168" s="62">
        <v>1000</v>
      </c>
      <c r="B168" s="60" t="s">
        <v>198</v>
      </c>
      <c r="C168" s="82"/>
      <c r="D168" s="82"/>
      <c r="E168" s="82"/>
    </row>
    <row r="169" spans="1:5" ht="15">
      <c r="A169" s="58">
        <v>1013</v>
      </c>
      <c r="B169" s="59" t="s">
        <v>201</v>
      </c>
      <c r="C169" s="82"/>
      <c r="D169" s="82"/>
      <c r="E169" s="82"/>
    </row>
    <row r="170" spans="1:5" ht="15">
      <c r="A170" s="58">
        <v>1016</v>
      </c>
      <c r="B170" s="59" t="s">
        <v>202</v>
      </c>
      <c r="C170" s="82"/>
      <c r="D170" s="82"/>
      <c r="E170" s="82"/>
    </row>
    <row r="171" spans="1:5" ht="15">
      <c r="A171" s="58">
        <v>1020</v>
      </c>
      <c r="B171" s="59" t="s">
        <v>203</v>
      </c>
      <c r="C171" s="82"/>
      <c r="D171" s="82"/>
      <c r="E171" s="82"/>
    </row>
    <row r="172" spans="1:5" ht="15">
      <c r="A172" s="62"/>
      <c r="B172" s="66" t="s">
        <v>193</v>
      </c>
      <c r="C172" s="82"/>
      <c r="D172" s="82"/>
      <c r="E172" s="82"/>
    </row>
    <row r="173" spans="1:5" ht="29.25" customHeight="1">
      <c r="A173" s="62"/>
      <c r="B173" s="61" t="s">
        <v>204</v>
      </c>
      <c r="C173" s="82"/>
      <c r="D173" s="82"/>
      <c r="E173" s="82"/>
    </row>
    <row r="174" spans="1:5" ht="15">
      <c r="A174" s="62">
        <v>200</v>
      </c>
      <c r="B174" s="60" t="s">
        <v>196</v>
      </c>
      <c r="C174" s="82">
        <f>15560</f>
        <v>15560</v>
      </c>
      <c r="D174" s="82">
        <v>15560</v>
      </c>
      <c r="E174" s="82">
        <v>2561</v>
      </c>
    </row>
    <row r="175" spans="1:5" ht="15">
      <c r="A175" s="62">
        <v>551</v>
      </c>
      <c r="B175" s="60" t="s">
        <v>191</v>
      </c>
      <c r="C175" s="82">
        <f>1634</f>
        <v>1634</v>
      </c>
      <c r="D175" s="82">
        <v>1634</v>
      </c>
      <c r="E175" s="82">
        <v>198</v>
      </c>
    </row>
    <row r="176" spans="1:5" ht="15">
      <c r="A176" s="62">
        <v>560</v>
      </c>
      <c r="B176" s="60" t="s">
        <v>192</v>
      </c>
      <c r="C176" s="82">
        <f>747</f>
        <v>747</v>
      </c>
      <c r="D176" s="82">
        <v>747</v>
      </c>
      <c r="E176" s="82">
        <v>96</v>
      </c>
    </row>
    <row r="177" spans="1:5" ht="15">
      <c r="A177" s="62">
        <v>580</v>
      </c>
      <c r="B177" s="60" t="s">
        <v>197</v>
      </c>
      <c r="C177" s="82">
        <f>417</f>
        <v>417</v>
      </c>
      <c r="D177" s="82">
        <v>417</v>
      </c>
      <c r="E177" s="82">
        <v>142</v>
      </c>
    </row>
    <row r="178" spans="1:5" ht="15">
      <c r="A178" s="62">
        <v>1000</v>
      </c>
      <c r="B178" s="60" t="s">
        <v>198</v>
      </c>
      <c r="C178" s="82">
        <f>SUM(C179:C181)</f>
        <v>7641</v>
      </c>
      <c r="D178" s="82">
        <f>SUM(D179:D181)</f>
        <v>7641</v>
      </c>
      <c r="E178" s="82">
        <f>SUM(E179:E181)</f>
        <v>3843</v>
      </c>
    </row>
    <row r="179" spans="1:5" ht="15">
      <c r="A179" s="58">
        <v>1015</v>
      </c>
      <c r="B179" s="59" t="s">
        <v>205</v>
      </c>
      <c r="C179" s="82">
        <f>1000</f>
        <v>1000</v>
      </c>
      <c r="D179" s="82">
        <v>1000</v>
      </c>
      <c r="E179" s="82">
        <v>0</v>
      </c>
    </row>
    <row r="180" spans="1:5" ht="15">
      <c r="A180" s="58">
        <v>1016</v>
      </c>
      <c r="B180" s="59" t="s">
        <v>202</v>
      </c>
      <c r="C180" s="82">
        <f>4541</f>
        <v>4541</v>
      </c>
      <c r="D180" s="82">
        <v>4541</v>
      </c>
      <c r="E180" s="82">
        <v>3817</v>
      </c>
    </row>
    <row r="181" spans="1:5" ht="15">
      <c r="A181" s="58">
        <v>1020</v>
      </c>
      <c r="B181" s="59" t="s">
        <v>206</v>
      </c>
      <c r="C181" s="82">
        <f>2100</f>
        <v>2100</v>
      </c>
      <c r="D181" s="82">
        <v>2100</v>
      </c>
      <c r="E181" s="82">
        <v>26</v>
      </c>
    </row>
    <row r="182" spans="1:5" ht="15">
      <c r="A182" s="62"/>
      <c r="B182" s="66" t="s">
        <v>193</v>
      </c>
      <c r="C182" s="83">
        <f>SUM(C174:C178)</f>
        <v>25999</v>
      </c>
      <c r="D182" s="83">
        <f>SUM(D174:D178)</f>
        <v>25999</v>
      </c>
      <c r="E182" s="83">
        <f>SUM(E174:E178)</f>
        <v>6840</v>
      </c>
    </row>
    <row r="183" spans="1:5" ht="28.5">
      <c r="A183" s="62"/>
      <c r="B183" s="61" t="s">
        <v>207</v>
      </c>
      <c r="C183" s="82"/>
      <c r="D183" s="82"/>
      <c r="E183" s="82"/>
    </row>
    <row r="184" spans="1:5" ht="15">
      <c r="A184" s="58">
        <v>100</v>
      </c>
      <c r="B184" s="59" t="s">
        <v>195</v>
      </c>
      <c r="C184" s="82">
        <f>23325</f>
        <v>23325</v>
      </c>
      <c r="D184" s="82">
        <v>23325</v>
      </c>
      <c r="E184" s="82">
        <v>3899</v>
      </c>
    </row>
    <row r="185" spans="1:5" ht="15">
      <c r="A185" s="62">
        <v>200</v>
      </c>
      <c r="B185" s="60" t="s">
        <v>196</v>
      </c>
      <c r="C185" s="82">
        <f>16495</f>
        <v>16495</v>
      </c>
      <c r="D185" s="82">
        <v>16495</v>
      </c>
      <c r="E185" s="82">
        <v>5673</v>
      </c>
    </row>
    <row r="186" spans="1:5" ht="15">
      <c r="A186" s="62">
        <v>551</v>
      </c>
      <c r="B186" s="60" t="s">
        <v>191</v>
      </c>
      <c r="C186" s="82">
        <f>4181</f>
        <v>4181</v>
      </c>
      <c r="D186" s="82">
        <v>4181</v>
      </c>
      <c r="E186" s="82">
        <v>1388</v>
      </c>
    </row>
    <row r="187" spans="1:5" ht="15">
      <c r="A187" s="62">
        <v>560</v>
      </c>
      <c r="B187" s="60" t="s">
        <v>192</v>
      </c>
      <c r="C187" s="82">
        <f>1911</f>
        <v>1911</v>
      </c>
      <c r="D187" s="82">
        <v>1911</v>
      </c>
      <c r="E187" s="82">
        <v>516</v>
      </c>
    </row>
    <row r="188" spans="1:5" ht="15">
      <c r="A188" s="62">
        <v>580</v>
      </c>
      <c r="B188" s="60" t="s">
        <v>197</v>
      </c>
      <c r="C188" s="82">
        <f>1115</f>
        <v>1115</v>
      </c>
      <c r="D188" s="82">
        <v>1115</v>
      </c>
      <c r="E188" s="82">
        <v>41</v>
      </c>
    </row>
    <row r="189" spans="1:5" ht="15">
      <c r="A189" s="62">
        <v>1000</v>
      </c>
      <c r="B189" s="60" t="s">
        <v>198</v>
      </c>
      <c r="C189" s="82">
        <f>SUM(C190:C194)</f>
        <v>11463</v>
      </c>
      <c r="D189" s="82">
        <f>SUM(D190:D194)</f>
        <v>11463</v>
      </c>
      <c r="E189" s="82">
        <f>SUM(E190:E194)</f>
        <v>939</v>
      </c>
    </row>
    <row r="190" spans="1:5" ht="15">
      <c r="A190" s="58">
        <v>1013</v>
      </c>
      <c r="B190" s="59" t="s">
        <v>201</v>
      </c>
      <c r="C190" s="82">
        <f>300</f>
        <v>300</v>
      </c>
      <c r="D190" s="82">
        <v>300</v>
      </c>
      <c r="E190" s="82">
        <v>0</v>
      </c>
    </row>
    <row r="191" spans="1:5" ht="15">
      <c r="A191" s="58">
        <v>1015</v>
      </c>
      <c r="B191" s="59" t="s">
        <v>205</v>
      </c>
      <c r="C191" s="82">
        <f>500</f>
        <v>500</v>
      </c>
      <c r="D191" s="82">
        <v>500</v>
      </c>
      <c r="E191" s="82">
        <v>0</v>
      </c>
    </row>
    <row r="192" spans="1:5" ht="15">
      <c r="A192" s="58">
        <v>1016</v>
      </c>
      <c r="B192" s="59" t="s">
        <v>202</v>
      </c>
      <c r="C192" s="82">
        <f>8413</f>
        <v>8413</v>
      </c>
      <c r="D192" s="82">
        <v>8413</v>
      </c>
      <c r="E192" s="82"/>
    </row>
    <row r="193" spans="1:5" ht="15">
      <c r="A193" s="58">
        <v>1020</v>
      </c>
      <c r="B193" s="59" t="s">
        <v>206</v>
      </c>
      <c r="C193" s="82">
        <f>1900</f>
        <v>1900</v>
      </c>
      <c r="D193" s="82">
        <v>1900</v>
      </c>
      <c r="E193" s="82">
        <v>939</v>
      </c>
    </row>
    <row r="194" spans="1:5" ht="15">
      <c r="A194" s="58">
        <v>1091</v>
      </c>
      <c r="B194" s="59" t="s">
        <v>199</v>
      </c>
      <c r="C194" s="82">
        <f>350</f>
        <v>350</v>
      </c>
      <c r="D194" s="82">
        <v>350</v>
      </c>
      <c r="E194" s="82"/>
    </row>
    <row r="195" spans="1:5" ht="15">
      <c r="A195" s="62"/>
      <c r="B195" s="66" t="s">
        <v>193</v>
      </c>
      <c r="C195" s="83">
        <f>SUM(C184:C189)</f>
        <v>58490</v>
      </c>
      <c r="D195" s="83">
        <f>SUM(D184:D189)</f>
        <v>58490</v>
      </c>
      <c r="E195" s="83">
        <f>SUM(E184:E189)</f>
        <v>12456</v>
      </c>
    </row>
    <row r="196" spans="1:5" ht="28.5">
      <c r="A196" s="62"/>
      <c r="B196" s="61" t="s">
        <v>208</v>
      </c>
      <c r="C196" s="82"/>
      <c r="D196" s="82"/>
      <c r="E196" s="82"/>
    </row>
    <row r="197" spans="1:5" ht="15">
      <c r="A197" s="62">
        <v>1000</v>
      </c>
      <c r="B197" s="60" t="s">
        <v>198</v>
      </c>
      <c r="C197" s="82">
        <f>SUM(C198:C199)</f>
        <v>15000</v>
      </c>
      <c r="D197" s="82">
        <f>SUM(D198:D199)</f>
        <v>15000</v>
      </c>
      <c r="E197" s="82">
        <f>SUM(E198:E199)</f>
        <v>470</v>
      </c>
    </row>
    <row r="198" spans="1:5" ht="15">
      <c r="A198" s="58">
        <v>1015</v>
      </c>
      <c r="B198" s="59" t="s">
        <v>205</v>
      </c>
      <c r="C198" s="82">
        <v>10</v>
      </c>
      <c r="D198" s="82">
        <v>326</v>
      </c>
      <c r="E198" s="82">
        <v>326</v>
      </c>
    </row>
    <row r="199" spans="1:5" ht="15">
      <c r="A199" s="58">
        <v>1020</v>
      </c>
      <c r="B199" s="59" t="s">
        <v>203</v>
      </c>
      <c r="C199" s="82">
        <v>14990</v>
      </c>
      <c r="D199" s="82">
        <v>14674</v>
      </c>
      <c r="E199" s="82">
        <v>144</v>
      </c>
    </row>
    <row r="200" spans="1:5" ht="15">
      <c r="A200" s="62"/>
      <c r="B200" s="66" t="s">
        <v>193</v>
      </c>
      <c r="C200" s="83">
        <f>C197</f>
        <v>15000</v>
      </c>
      <c r="D200" s="83">
        <f>D197</f>
        <v>15000</v>
      </c>
      <c r="E200" s="83">
        <f>E197</f>
        <v>470</v>
      </c>
    </row>
    <row r="201" spans="1:5" ht="28.5">
      <c r="A201" s="62"/>
      <c r="B201" s="61" t="s">
        <v>209</v>
      </c>
      <c r="C201" s="82"/>
      <c r="D201" s="82"/>
      <c r="E201" s="82"/>
    </row>
    <row r="202" spans="1:5" ht="15">
      <c r="A202" s="62">
        <v>5100</v>
      </c>
      <c r="B202" s="60" t="s">
        <v>210</v>
      </c>
      <c r="C202" s="82">
        <v>69966</v>
      </c>
      <c r="D202" s="82">
        <v>69966</v>
      </c>
      <c r="E202" s="82">
        <v>69262</v>
      </c>
    </row>
    <row r="203" spans="1:5" ht="15">
      <c r="A203" s="62"/>
      <c r="B203" s="66" t="s">
        <v>193</v>
      </c>
      <c r="C203" s="83">
        <f>C202</f>
        <v>69966</v>
      </c>
      <c r="D203" s="83">
        <f>D202</f>
        <v>69966</v>
      </c>
      <c r="E203" s="83">
        <f>E202</f>
        <v>69262</v>
      </c>
    </row>
    <row r="204" spans="1:5" ht="28.5">
      <c r="A204" s="62"/>
      <c r="B204" s="61" t="s">
        <v>211</v>
      </c>
      <c r="C204" s="82"/>
      <c r="D204" s="82"/>
      <c r="E204" s="82"/>
    </row>
    <row r="205" spans="1:5" ht="15">
      <c r="A205" s="62">
        <v>1000</v>
      </c>
      <c r="B205" s="60" t="s">
        <v>198</v>
      </c>
      <c r="C205" s="82">
        <f>SUM(C206:C208)</f>
        <v>7215</v>
      </c>
      <c r="D205" s="82">
        <f>SUM(D206:D208)</f>
        <v>7215</v>
      </c>
      <c r="E205" s="82">
        <f>SUM(E206:E208)</f>
        <v>0</v>
      </c>
    </row>
    <row r="206" spans="1:5" ht="15">
      <c r="A206" s="58">
        <v>1013</v>
      </c>
      <c r="B206" s="59" t="s">
        <v>201</v>
      </c>
      <c r="C206" s="82">
        <v>6000</v>
      </c>
      <c r="D206" s="82">
        <v>6000</v>
      </c>
      <c r="E206" s="82"/>
    </row>
    <row r="207" spans="1:5" ht="15">
      <c r="A207" s="58">
        <v>1062</v>
      </c>
      <c r="B207" s="59" t="s">
        <v>212</v>
      </c>
      <c r="C207" s="82">
        <v>750</v>
      </c>
      <c r="D207" s="82">
        <v>750</v>
      </c>
      <c r="E207" s="82"/>
    </row>
    <row r="208" spans="1:5" ht="15">
      <c r="A208" s="101">
        <v>1098</v>
      </c>
      <c r="B208" s="102" t="s">
        <v>213</v>
      </c>
      <c r="C208" s="82">
        <v>465</v>
      </c>
      <c r="D208" s="82">
        <v>465</v>
      </c>
      <c r="E208" s="82"/>
    </row>
    <row r="209" spans="1:5" ht="15">
      <c r="A209" s="62"/>
      <c r="B209" s="66" t="s">
        <v>193</v>
      </c>
      <c r="C209" s="83">
        <f>C205</f>
        <v>7215</v>
      </c>
      <c r="D209" s="83">
        <f>D205</f>
        <v>7215</v>
      </c>
      <c r="E209" s="83">
        <f>E205</f>
        <v>0</v>
      </c>
    </row>
    <row r="210" spans="1:5" ht="29.25" customHeight="1">
      <c r="A210" s="62"/>
      <c r="B210" s="96" t="s">
        <v>272</v>
      </c>
      <c r="C210" s="83"/>
      <c r="D210" s="83"/>
      <c r="E210" s="83"/>
    </row>
    <row r="211" spans="1:5" ht="15">
      <c r="A211" s="58">
        <v>100</v>
      </c>
      <c r="B211" s="59" t="s">
        <v>195</v>
      </c>
      <c r="C211" s="82">
        <f>C184</f>
        <v>23325</v>
      </c>
      <c r="D211" s="82">
        <f>D184</f>
        <v>23325</v>
      </c>
      <c r="E211" s="82">
        <f>E184</f>
        <v>3899</v>
      </c>
    </row>
    <row r="212" spans="1:5" ht="15">
      <c r="A212" s="62">
        <v>200</v>
      </c>
      <c r="B212" s="60" t="s">
        <v>196</v>
      </c>
      <c r="C212" s="82">
        <f aca="true" t="shared" si="9" ref="C212:E215">C164+C174+C185</f>
        <v>32055</v>
      </c>
      <c r="D212" s="82">
        <f t="shared" si="9"/>
        <v>32055</v>
      </c>
      <c r="E212" s="82">
        <f t="shared" si="9"/>
        <v>8234</v>
      </c>
    </row>
    <row r="213" spans="1:5" ht="15">
      <c r="A213" s="62">
        <v>551</v>
      </c>
      <c r="B213" s="60" t="s">
        <v>191</v>
      </c>
      <c r="C213" s="82">
        <f t="shared" si="9"/>
        <v>5815</v>
      </c>
      <c r="D213" s="82">
        <f t="shared" si="9"/>
        <v>5815</v>
      </c>
      <c r="E213" s="82">
        <f t="shared" si="9"/>
        <v>1586</v>
      </c>
    </row>
    <row r="214" spans="1:5" ht="15">
      <c r="A214" s="62">
        <v>560</v>
      </c>
      <c r="B214" s="60" t="s">
        <v>192</v>
      </c>
      <c r="C214" s="82">
        <f t="shared" si="9"/>
        <v>2658</v>
      </c>
      <c r="D214" s="82">
        <f t="shared" si="9"/>
        <v>2658</v>
      </c>
      <c r="E214" s="82">
        <f t="shared" si="9"/>
        <v>612</v>
      </c>
    </row>
    <row r="215" spans="1:5" ht="15">
      <c r="A215" s="62">
        <v>580</v>
      </c>
      <c r="B215" s="60" t="s">
        <v>197</v>
      </c>
      <c r="C215" s="82">
        <f t="shared" si="9"/>
        <v>1532</v>
      </c>
      <c r="D215" s="82">
        <f t="shared" si="9"/>
        <v>1532</v>
      </c>
      <c r="E215" s="82">
        <f t="shared" si="9"/>
        <v>183</v>
      </c>
    </row>
    <row r="216" spans="1:5" ht="15">
      <c r="A216" s="62">
        <v>1000</v>
      </c>
      <c r="B216" s="60" t="s">
        <v>198</v>
      </c>
      <c r="C216" s="82">
        <f>C168+C178+C189+C197+C205</f>
        <v>41319</v>
      </c>
      <c r="D216" s="82">
        <f>D168+D178+D189+D197+D205</f>
        <v>41319</v>
      </c>
      <c r="E216" s="82">
        <f>E168+E178+E189+E197+E205</f>
        <v>5252</v>
      </c>
    </row>
    <row r="217" spans="1:5" ht="15">
      <c r="A217" s="58">
        <v>1013</v>
      </c>
      <c r="B217" s="59" t="s">
        <v>201</v>
      </c>
      <c r="C217" s="82">
        <f>C169+C190+C206</f>
        <v>6300</v>
      </c>
      <c r="D217" s="82">
        <f>D169+D190+D206</f>
        <v>6300</v>
      </c>
      <c r="E217" s="82">
        <f>E169+E190+E206</f>
        <v>0</v>
      </c>
    </row>
    <row r="218" spans="1:5" ht="15">
      <c r="A218" s="58">
        <v>1015</v>
      </c>
      <c r="B218" s="59" t="s">
        <v>205</v>
      </c>
      <c r="C218" s="82">
        <f>C179+C191+C198</f>
        <v>1510</v>
      </c>
      <c r="D218" s="82">
        <f>D179+D191+D198</f>
        <v>1826</v>
      </c>
      <c r="E218" s="82">
        <f>E179+E191+E198</f>
        <v>326</v>
      </c>
    </row>
    <row r="219" spans="1:5" ht="15">
      <c r="A219" s="58">
        <v>1016</v>
      </c>
      <c r="B219" s="59" t="s">
        <v>202</v>
      </c>
      <c r="C219" s="82">
        <f>C170+C180+C192</f>
        <v>12954</v>
      </c>
      <c r="D219" s="82">
        <f>D170+D180+D192</f>
        <v>12954</v>
      </c>
      <c r="E219" s="82">
        <f>E170+E180+E192</f>
        <v>3817</v>
      </c>
    </row>
    <row r="220" spans="1:5" ht="15">
      <c r="A220" s="58">
        <v>1020</v>
      </c>
      <c r="B220" s="59" t="s">
        <v>206</v>
      </c>
      <c r="C220" s="82">
        <f>C171+C181+C193+C199</f>
        <v>18990</v>
      </c>
      <c r="D220" s="82">
        <f>D171+D181+D193+D199</f>
        <v>18674</v>
      </c>
      <c r="E220" s="82">
        <f>E171+E181+E193+E199</f>
        <v>1109</v>
      </c>
    </row>
    <row r="221" spans="1:5" ht="15">
      <c r="A221" s="58">
        <v>1062</v>
      </c>
      <c r="B221" s="59" t="s">
        <v>212</v>
      </c>
      <c r="C221" s="82">
        <f>C207</f>
        <v>750</v>
      </c>
      <c r="D221" s="82">
        <f>D207</f>
        <v>750</v>
      </c>
      <c r="E221" s="82">
        <f>E207</f>
        <v>0</v>
      </c>
    </row>
    <row r="222" spans="1:5" ht="15">
      <c r="A222" s="58">
        <v>1091</v>
      </c>
      <c r="B222" s="59" t="s">
        <v>199</v>
      </c>
      <c r="C222" s="82">
        <f>C194</f>
        <v>350</v>
      </c>
      <c r="D222" s="82">
        <f>D194</f>
        <v>350</v>
      </c>
      <c r="E222" s="82">
        <f>E194</f>
        <v>0</v>
      </c>
    </row>
    <row r="223" spans="1:5" ht="15">
      <c r="A223" s="101">
        <v>1098</v>
      </c>
      <c r="B223" s="102" t="s">
        <v>213</v>
      </c>
      <c r="C223" s="82">
        <f>C208</f>
        <v>465</v>
      </c>
      <c r="D223" s="82">
        <f>D208</f>
        <v>465</v>
      </c>
      <c r="E223" s="82">
        <f>E208</f>
        <v>0</v>
      </c>
    </row>
    <row r="224" spans="1:5" ht="15">
      <c r="A224" s="62">
        <v>5100</v>
      </c>
      <c r="B224" s="60" t="s">
        <v>210</v>
      </c>
      <c r="C224" s="82">
        <f>C202</f>
        <v>69966</v>
      </c>
      <c r="D224" s="82">
        <f>D202</f>
        <v>69966</v>
      </c>
      <c r="E224" s="82">
        <f>E202</f>
        <v>69262</v>
      </c>
    </row>
    <row r="225" spans="1:5" ht="15.75">
      <c r="A225" s="62"/>
      <c r="B225" s="56" t="s">
        <v>271</v>
      </c>
      <c r="C225" s="83">
        <f>C172+C182+C195+C200+C203+C209</f>
        <v>176670</v>
      </c>
      <c r="D225" s="83">
        <f>D172+D182+D195+D200+D203+D209</f>
        <v>176670</v>
      </c>
      <c r="E225" s="83">
        <f>E172+E182+E195+E200+E203+E209</f>
        <v>89028</v>
      </c>
    </row>
    <row r="226" spans="1:5" ht="29.25">
      <c r="A226" s="104"/>
      <c r="B226" s="63" t="s">
        <v>214</v>
      </c>
      <c r="C226" s="82"/>
      <c r="D226" s="82"/>
      <c r="E226" s="82"/>
    </row>
    <row r="227" spans="1:5" ht="15">
      <c r="A227" s="58">
        <v>100</v>
      </c>
      <c r="B227" s="59" t="s">
        <v>195</v>
      </c>
      <c r="C227" s="82">
        <v>816888</v>
      </c>
      <c r="D227" s="82">
        <v>816888</v>
      </c>
      <c r="E227" s="82">
        <v>208052</v>
      </c>
    </row>
    <row r="228" spans="1:5" ht="15">
      <c r="A228" s="58">
        <v>200</v>
      </c>
      <c r="B228" s="59" t="s">
        <v>215</v>
      </c>
      <c r="C228" s="82">
        <v>24700</v>
      </c>
      <c r="D228" s="82">
        <v>23716</v>
      </c>
      <c r="E228" s="82">
        <v>1016</v>
      </c>
    </row>
    <row r="229" spans="1:5" ht="15">
      <c r="A229" s="58">
        <v>551</v>
      </c>
      <c r="B229" s="59" t="s">
        <v>216</v>
      </c>
      <c r="C229" s="82">
        <v>88367</v>
      </c>
      <c r="D229" s="82">
        <v>88367</v>
      </c>
      <c r="E229" s="82">
        <v>23351</v>
      </c>
    </row>
    <row r="230" spans="1:5" ht="15">
      <c r="A230" s="58">
        <v>552</v>
      </c>
      <c r="B230" s="59" t="s">
        <v>217</v>
      </c>
      <c r="C230" s="82">
        <v>15619</v>
      </c>
      <c r="D230" s="82">
        <v>15619</v>
      </c>
      <c r="E230" s="82">
        <v>4650</v>
      </c>
    </row>
    <row r="231" spans="1:5" ht="15">
      <c r="A231" s="58">
        <v>560</v>
      </c>
      <c r="B231" s="59" t="s">
        <v>218</v>
      </c>
      <c r="C231" s="82">
        <v>40396</v>
      </c>
      <c r="D231" s="82">
        <v>40396</v>
      </c>
      <c r="E231" s="82">
        <v>10490</v>
      </c>
    </row>
    <row r="232" spans="1:5" ht="15">
      <c r="A232" s="58">
        <v>580</v>
      </c>
      <c r="B232" s="59" t="s">
        <v>219</v>
      </c>
      <c r="C232" s="82">
        <v>23565</v>
      </c>
      <c r="D232" s="82">
        <v>23565</v>
      </c>
      <c r="E232" s="82">
        <v>3535</v>
      </c>
    </row>
    <row r="233" spans="1:5" ht="15">
      <c r="A233" s="58">
        <v>1000</v>
      </c>
      <c r="B233" s="59" t="s">
        <v>198</v>
      </c>
      <c r="C233" s="82">
        <f>SUM(C234:C243)</f>
        <v>323705</v>
      </c>
      <c r="D233" s="82">
        <f>SUM(D234:D243)</f>
        <v>324689</v>
      </c>
      <c r="E233" s="82">
        <f>SUM(E234:E243)</f>
        <v>128159</v>
      </c>
    </row>
    <row r="234" spans="1:5" ht="15">
      <c r="A234" s="58">
        <v>1011</v>
      </c>
      <c r="B234" s="59" t="s">
        <v>220</v>
      </c>
      <c r="C234" s="82">
        <f>10000+170000</f>
        <v>180000</v>
      </c>
      <c r="D234" s="82">
        <v>174000</v>
      </c>
      <c r="E234" s="82">
        <v>47027</v>
      </c>
    </row>
    <row r="235" spans="1:5" ht="15">
      <c r="A235" s="58">
        <v>1013</v>
      </c>
      <c r="B235" s="59" t="s">
        <v>201</v>
      </c>
      <c r="C235" s="82">
        <f>7510+7000</f>
        <v>14510</v>
      </c>
      <c r="D235" s="82">
        <v>14510</v>
      </c>
      <c r="E235" s="82">
        <v>0</v>
      </c>
    </row>
    <row r="236" spans="1:5" ht="15">
      <c r="A236" s="58">
        <v>1014</v>
      </c>
      <c r="B236" s="59" t="s">
        <v>221</v>
      </c>
      <c r="C236" s="82">
        <v>300</v>
      </c>
      <c r="D236" s="82">
        <v>480</v>
      </c>
      <c r="E236" s="82">
        <v>180</v>
      </c>
    </row>
    <row r="237" spans="1:5" ht="15">
      <c r="A237" s="58">
        <v>1015</v>
      </c>
      <c r="B237" s="59" t="s">
        <v>205</v>
      </c>
      <c r="C237" s="82">
        <f>1300+5000</f>
        <v>6300</v>
      </c>
      <c r="D237" s="82">
        <v>6945</v>
      </c>
      <c r="E237" s="82">
        <v>2431</v>
      </c>
    </row>
    <row r="238" spans="1:5" ht="15">
      <c r="A238" s="58">
        <v>1016</v>
      </c>
      <c r="B238" s="59" t="s">
        <v>202</v>
      </c>
      <c r="C238" s="82">
        <f>6800+80000</f>
        <v>86800</v>
      </c>
      <c r="D238" s="82">
        <v>103456</v>
      </c>
      <c r="E238" s="82">
        <v>60965</v>
      </c>
    </row>
    <row r="239" spans="1:5" ht="15">
      <c r="A239" s="58">
        <v>1020</v>
      </c>
      <c r="B239" s="59" t="s">
        <v>206</v>
      </c>
      <c r="C239" s="82">
        <f>2000+7000</f>
        <v>9000</v>
      </c>
      <c r="D239" s="82">
        <v>8000</v>
      </c>
      <c r="E239" s="82">
        <v>2569</v>
      </c>
    </row>
    <row r="240" spans="1:5" ht="15">
      <c r="A240" s="58">
        <v>1030</v>
      </c>
      <c r="B240" s="59" t="s">
        <v>228</v>
      </c>
      <c r="C240" s="82">
        <v>10000</v>
      </c>
      <c r="D240" s="82">
        <v>14947</v>
      </c>
      <c r="E240" s="82">
        <v>14947</v>
      </c>
    </row>
    <row r="241" spans="1:5" ht="15">
      <c r="A241" s="58">
        <v>1051</v>
      </c>
      <c r="B241" s="59" t="s">
        <v>229</v>
      </c>
      <c r="C241" s="82">
        <v>120</v>
      </c>
      <c r="D241" s="82">
        <v>120</v>
      </c>
      <c r="E241" s="82">
        <v>40</v>
      </c>
    </row>
    <row r="242" spans="1:5" ht="15">
      <c r="A242" s="58">
        <v>1091</v>
      </c>
      <c r="B242" s="59" t="s">
        <v>199</v>
      </c>
      <c r="C242" s="82">
        <v>16175</v>
      </c>
      <c r="D242" s="82">
        <v>2231</v>
      </c>
      <c r="E242" s="82">
        <v>0</v>
      </c>
    </row>
    <row r="243" spans="1:5" ht="15">
      <c r="A243" s="101">
        <v>1098</v>
      </c>
      <c r="B243" s="102" t="s">
        <v>213</v>
      </c>
      <c r="C243" s="82">
        <v>500</v>
      </c>
      <c r="D243" s="82"/>
      <c r="E243" s="82"/>
    </row>
    <row r="244" spans="1:5" ht="15">
      <c r="A244" s="62">
        <v>5200</v>
      </c>
      <c r="B244" s="60" t="s">
        <v>230</v>
      </c>
      <c r="C244" s="82">
        <v>35600</v>
      </c>
      <c r="D244" s="82">
        <v>35600</v>
      </c>
      <c r="E244" s="82">
        <v>10961</v>
      </c>
    </row>
    <row r="245" spans="1:5" ht="15">
      <c r="A245" s="58"/>
      <c r="B245" s="66" t="s">
        <v>193</v>
      </c>
      <c r="C245" s="83">
        <f>SUM(C227:C233)+C244</f>
        <v>1368840</v>
      </c>
      <c r="D245" s="83">
        <f>SUM(D227:D233)+D244</f>
        <v>1368840</v>
      </c>
      <c r="E245" s="83">
        <f>SUM(E227:E233)+E244</f>
        <v>390214</v>
      </c>
    </row>
    <row r="246" spans="1:5" ht="15">
      <c r="A246" s="95" t="s">
        <v>222</v>
      </c>
      <c r="B246" s="64" t="s">
        <v>223</v>
      </c>
      <c r="C246" s="82">
        <f>12985+12135</f>
        <v>25120</v>
      </c>
      <c r="D246" s="82">
        <v>25120</v>
      </c>
      <c r="E246" s="82"/>
    </row>
    <row r="247" spans="1:5" ht="15">
      <c r="A247" s="58"/>
      <c r="B247" s="66" t="s">
        <v>193</v>
      </c>
      <c r="C247" s="83">
        <f>C245+C246</f>
        <v>1393960</v>
      </c>
      <c r="D247" s="83">
        <f>D245+D246</f>
        <v>1393960</v>
      </c>
      <c r="E247" s="83">
        <f>E245+E246</f>
        <v>390214</v>
      </c>
    </row>
    <row r="248" spans="1:5" ht="29.25">
      <c r="A248" s="104"/>
      <c r="B248" s="63" t="s">
        <v>224</v>
      </c>
      <c r="C248" s="82"/>
      <c r="D248" s="82"/>
      <c r="E248" s="82"/>
    </row>
    <row r="249" spans="1:5" ht="15">
      <c r="A249" s="58">
        <v>100</v>
      </c>
      <c r="B249" s="59" t="s">
        <v>195</v>
      </c>
      <c r="C249" s="82">
        <v>148562</v>
      </c>
      <c r="D249" s="82">
        <v>148562</v>
      </c>
      <c r="E249" s="82">
        <v>29734</v>
      </c>
    </row>
    <row r="250" spans="1:5" ht="15">
      <c r="A250" s="58">
        <v>200</v>
      </c>
      <c r="B250" s="59" t="s">
        <v>215</v>
      </c>
      <c r="C250" s="82">
        <v>12675</v>
      </c>
      <c r="D250" s="82">
        <v>12675</v>
      </c>
      <c r="E250" s="82">
        <v>3862</v>
      </c>
    </row>
    <row r="251" spans="1:5" ht="15">
      <c r="A251" s="58">
        <v>551</v>
      </c>
      <c r="B251" s="59" t="s">
        <v>225</v>
      </c>
      <c r="C251" s="82">
        <v>16222</v>
      </c>
      <c r="D251" s="82">
        <v>16222</v>
      </c>
      <c r="E251" s="82">
        <v>3459</v>
      </c>
    </row>
    <row r="252" spans="1:5" ht="15">
      <c r="A252" s="58">
        <v>552</v>
      </c>
      <c r="B252" s="59" t="s">
        <v>226</v>
      </c>
      <c r="C252" s="82">
        <v>5720</v>
      </c>
      <c r="D252" s="82">
        <v>5720</v>
      </c>
      <c r="E252" s="82">
        <v>1123</v>
      </c>
    </row>
    <row r="253" spans="1:5" ht="15">
      <c r="A253" s="58">
        <v>560</v>
      </c>
      <c r="B253" s="59" t="s">
        <v>227</v>
      </c>
      <c r="C253" s="82">
        <v>7410</v>
      </c>
      <c r="D253" s="82">
        <v>7410</v>
      </c>
      <c r="E253" s="82">
        <v>1478</v>
      </c>
    </row>
    <row r="254" spans="1:5" ht="15">
      <c r="A254" s="58">
        <v>580</v>
      </c>
      <c r="B254" s="59" t="s">
        <v>219</v>
      </c>
      <c r="C254" s="82">
        <v>2715</v>
      </c>
      <c r="D254" s="82">
        <v>2715</v>
      </c>
      <c r="E254" s="82">
        <v>510</v>
      </c>
    </row>
    <row r="255" spans="1:5" ht="15">
      <c r="A255" s="58">
        <v>1000</v>
      </c>
      <c r="B255" s="59" t="s">
        <v>198</v>
      </c>
      <c r="C255" s="82">
        <f>SUM(C256:C265)</f>
        <v>78013</v>
      </c>
      <c r="D255" s="82">
        <f>SUM(D256:D265)</f>
        <v>77963</v>
      </c>
      <c r="E255" s="82">
        <f>SUM(E256:E265)</f>
        <v>13477</v>
      </c>
    </row>
    <row r="256" spans="1:5" ht="15">
      <c r="A256" s="58">
        <v>1011</v>
      </c>
      <c r="B256" s="59" t="s">
        <v>220</v>
      </c>
      <c r="C256" s="82"/>
      <c r="D256" s="82"/>
      <c r="E256" s="82"/>
    </row>
    <row r="257" spans="1:5" ht="15">
      <c r="A257" s="58">
        <v>1013</v>
      </c>
      <c r="B257" s="59" t="s">
        <v>201</v>
      </c>
      <c r="C257" s="82">
        <v>350</v>
      </c>
      <c r="D257" s="82">
        <v>350</v>
      </c>
      <c r="E257" s="82">
        <v>340</v>
      </c>
    </row>
    <row r="258" spans="1:5" ht="15">
      <c r="A258" s="58">
        <v>1014</v>
      </c>
      <c r="B258" s="59" t="s">
        <v>221</v>
      </c>
      <c r="C258" s="82">
        <v>1000</v>
      </c>
      <c r="D258" s="82">
        <v>1000</v>
      </c>
      <c r="E258" s="82">
        <v>0</v>
      </c>
    </row>
    <row r="259" spans="1:5" ht="15">
      <c r="A259" s="58">
        <v>1015</v>
      </c>
      <c r="B259" s="59" t="s">
        <v>205</v>
      </c>
      <c r="C259" s="82">
        <v>11075</v>
      </c>
      <c r="D259" s="82">
        <v>11025</v>
      </c>
      <c r="E259" s="82">
        <v>925</v>
      </c>
    </row>
    <row r="260" spans="1:5" ht="15">
      <c r="A260" s="58">
        <v>1016</v>
      </c>
      <c r="B260" s="59" t="s">
        <v>202</v>
      </c>
      <c r="C260" s="82">
        <v>28164</v>
      </c>
      <c r="D260" s="82">
        <v>28120</v>
      </c>
      <c r="E260" s="82">
        <v>8485</v>
      </c>
    </row>
    <row r="261" spans="1:5" ht="15">
      <c r="A261" s="58">
        <v>1020</v>
      </c>
      <c r="B261" s="59" t="s">
        <v>206</v>
      </c>
      <c r="C261" s="82">
        <v>20511</v>
      </c>
      <c r="D261" s="82">
        <v>20555</v>
      </c>
      <c r="E261" s="82">
        <v>3727</v>
      </c>
    </row>
    <row r="262" spans="1:5" ht="15">
      <c r="A262" s="58">
        <v>1030</v>
      </c>
      <c r="B262" s="59" t="s">
        <v>228</v>
      </c>
      <c r="C262" s="82">
        <v>12800</v>
      </c>
      <c r="D262" s="82">
        <v>12800</v>
      </c>
      <c r="E262" s="82"/>
    </row>
    <row r="263" spans="1:5" ht="15">
      <c r="A263" s="58">
        <v>1051</v>
      </c>
      <c r="B263" s="59" t="s">
        <v>229</v>
      </c>
      <c r="C263" s="82">
        <v>1036</v>
      </c>
      <c r="D263" s="82">
        <v>1036</v>
      </c>
      <c r="E263" s="82"/>
    </row>
    <row r="264" spans="1:5" ht="15">
      <c r="A264" s="58">
        <v>1062</v>
      </c>
      <c r="B264" s="59" t="s">
        <v>212</v>
      </c>
      <c r="C264" s="82"/>
      <c r="D264" s="82"/>
      <c r="E264" s="82"/>
    </row>
    <row r="265" spans="1:5" ht="15">
      <c r="A265" s="101">
        <v>1098</v>
      </c>
      <c r="B265" s="102" t="s">
        <v>213</v>
      </c>
      <c r="C265" s="82">
        <v>3077</v>
      </c>
      <c r="D265" s="82">
        <v>3077</v>
      </c>
      <c r="E265" s="82"/>
    </row>
    <row r="266" spans="1:5" ht="15">
      <c r="A266" s="62">
        <v>5200</v>
      </c>
      <c r="B266" s="60" t="s">
        <v>230</v>
      </c>
      <c r="C266" s="82"/>
      <c r="D266" s="82"/>
      <c r="E266" s="82"/>
    </row>
    <row r="267" spans="1:5" ht="15">
      <c r="A267" s="58"/>
      <c r="B267" s="66" t="s">
        <v>193</v>
      </c>
      <c r="C267" s="83">
        <f>SUM(C249:C255)+C266</f>
        <v>271317</v>
      </c>
      <c r="D267" s="83">
        <f>SUM(D249:D255)+D266</f>
        <v>271267</v>
      </c>
      <c r="E267" s="83">
        <f>SUM(E249:E255)+E266</f>
        <v>53643</v>
      </c>
    </row>
    <row r="268" spans="1:5" ht="15">
      <c r="A268" s="95" t="s">
        <v>222</v>
      </c>
      <c r="B268" s="64" t="s">
        <v>223</v>
      </c>
      <c r="C268" s="82">
        <v>4879</v>
      </c>
      <c r="D268" s="82">
        <v>4879</v>
      </c>
      <c r="E268" s="82"/>
    </row>
    <row r="269" spans="1:5" ht="15">
      <c r="A269" s="58"/>
      <c r="B269" s="66" t="s">
        <v>193</v>
      </c>
      <c r="C269" s="83">
        <f>C267+C268</f>
        <v>276196</v>
      </c>
      <c r="D269" s="83">
        <f>D267+D268</f>
        <v>276146</v>
      </c>
      <c r="E269" s="83">
        <f>E267+E268</f>
        <v>53643</v>
      </c>
    </row>
    <row r="270" spans="1:5" ht="29.25">
      <c r="A270" s="104"/>
      <c r="B270" s="63" t="s">
        <v>231</v>
      </c>
      <c r="C270" s="82"/>
      <c r="D270" s="82"/>
      <c r="E270" s="82"/>
    </row>
    <row r="271" spans="1:5" ht="15">
      <c r="A271" s="58">
        <v>100</v>
      </c>
      <c r="B271" s="59" t="s">
        <v>195</v>
      </c>
      <c r="C271" s="82">
        <v>1659042</v>
      </c>
      <c r="D271" s="82">
        <v>1659042</v>
      </c>
      <c r="E271" s="82">
        <v>380237</v>
      </c>
    </row>
    <row r="272" spans="1:5" ht="15">
      <c r="A272" s="58">
        <v>200</v>
      </c>
      <c r="B272" s="59" t="s">
        <v>215</v>
      </c>
      <c r="C272" s="82">
        <v>111330</v>
      </c>
      <c r="D272" s="82">
        <v>113530</v>
      </c>
      <c r="E272" s="82">
        <v>37218</v>
      </c>
    </row>
    <row r="273" spans="1:5" ht="15">
      <c r="A273" s="58">
        <v>551</v>
      </c>
      <c r="B273" s="59" t="s">
        <v>216</v>
      </c>
      <c r="C273" s="82">
        <v>192053</v>
      </c>
      <c r="D273" s="82">
        <v>192053</v>
      </c>
      <c r="E273" s="82">
        <v>43651</v>
      </c>
    </row>
    <row r="274" spans="1:5" ht="15">
      <c r="A274" s="58">
        <v>552</v>
      </c>
      <c r="B274" s="59" t="s">
        <v>217</v>
      </c>
      <c r="C274" s="82">
        <v>56791</v>
      </c>
      <c r="D274" s="82">
        <v>57391</v>
      </c>
      <c r="E274" s="82">
        <v>12577</v>
      </c>
    </row>
    <row r="275" spans="1:5" ht="15">
      <c r="A275" s="58">
        <v>560</v>
      </c>
      <c r="B275" s="59" t="s">
        <v>218</v>
      </c>
      <c r="C275" s="82">
        <v>84168</v>
      </c>
      <c r="D275" s="82">
        <v>84168</v>
      </c>
      <c r="E275" s="82">
        <v>19341</v>
      </c>
    </row>
    <row r="276" spans="1:5" ht="15">
      <c r="A276" s="58">
        <v>580</v>
      </c>
      <c r="B276" s="59" t="s">
        <v>232</v>
      </c>
      <c r="C276" s="82">
        <v>31022</v>
      </c>
      <c r="D276" s="82">
        <v>31022</v>
      </c>
      <c r="E276" s="82">
        <v>6892</v>
      </c>
    </row>
    <row r="277" spans="1:5" ht="15">
      <c r="A277" s="58">
        <v>1000</v>
      </c>
      <c r="B277" s="59" t="s">
        <v>198</v>
      </c>
      <c r="C277" s="82">
        <f>SUM(C278:C288)</f>
        <v>380535</v>
      </c>
      <c r="D277" s="82">
        <f>SUM(D278:D288)</f>
        <v>385010</v>
      </c>
      <c r="E277" s="82">
        <f>SUM(E278:E288)</f>
        <v>139765</v>
      </c>
    </row>
    <row r="278" spans="1:5" ht="15">
      <c r="A278" s="58">
        <v>1011</v>
      </c>
      <c r="B278" s="65" t="s">
        <v>233</v>
      </c>
      <c r="C278" s="82">
        <v>350</v>
      </c>
      <c r="D278" s="82">
        <v>350</v>
      </c>
      <c r="E278" s="82">
        <v>0</v>
      </c>
    </row>
    <row r="279" spans="1:5" ht="15">
      <c r="A279" s="58">
        <v>1013</v>
      </c>
      <c r="B279" s="59" t="s">
        <v>201</v>
      </c>
      <c r="C279" s="82">
        <v>13680</v>
      </c>
      <c r="D279" s="82">
        <v>13839</v>
      </c>
      <c r="E279" s="82">
        <v>9099</v>
      </c>
    </row>
    <row r="280" spans="1:5" ht="15">
      <c r="A280" s="58">
        <v>1014</v>
      </c>
      <c r="B280" s="59" t="s">
        <v>234</v>
      </c>
      <c r="C280" s="82">
        <v>3050</v>
      </c>
      <c r="D280" s="82">
        <v>3486</v>
      </c>
      <c r="E280" s="82">
        <v>751</v>
      </c>
    </row>
    <row r="281" spans="1:5" ht="15">
      <c r="A281" s="58">
        <v>1015</v>
      </c>
      <c r="B281" s="59" t="s">
        <v>205</v>
      </c>
      <c r="C281" s="82">
        <v>31322</v>
      </c>
      <c r="D281" s="82">
        <v>32787</v>
      </c>
      <c r="E281" s="82">
        <v>12271</v>
      </c>
    </row>
    <row r="282" spans="1:5" ht="15">
      <c r="A282" s="58">
        <v>1016</v>
      </c>
      <c r="B282" s="59" t="s">
        <v>202</v>
      </c>
      <c r="C282" s="82">
        <f>130146+13500</f>
        <v>143646</v>
      </c>
      <c r="D282" s="82">
        <v>145646</v>
      </c>
      <c r="E282" s="82">
        <v>57016</v>
      </c>
    </row>
    <row r="283" spans="1:5" ht="15">
      <c r="A283" s="58">
        <v>1020</v>
      </c>
      <c r="B283" s="59" t="s">
        <v>206</v>
      </c>
      <c r="C283" s="82">
        <v>176390</v>
      </c>
      <c r="D283" s="82">
        <v>176780</v>
      </c>
      <c r="E283" s="82">
        <v>60228</v>
      </c>
    </row>
    <row r="284" spans="1:5" ht="15">
      <c r="A284" s="58">
        <v>1030</v>
      </c>
      <c r="B284" s="59" t="s">
        <v>228</v>
      </c>
      <c r="C284" s="82">
        <v>6197</v>
      </c>
      <c r="D284" s="82">
        <v>6197</v>
      </c>
      <c r="E284" s="82"/>
    </row>
    <row r="285" spans="1:5" ht="15">
      <c r="A285" s="58">
        <v>1051</v>
      </c>
      <c r="B285" s="59" t="s">
        <v>229</v>
      </c>
      <c r="C285" s="82">
        <v>2650</v>
      </c>
      <c r="D285" s="82">
        <v>2650</v>
      </c>
      <c r="E285" s="82">
        <v>220</v>
      </c>
    </row>
    <row r="286" spans="1:5" ht="15">
      <c r="A286" s="58">
        <v>1062</v>
      </c>
      <c r="B286" s="59" t="s">
        <v>212</v>
      </c>
      <c r="C286" s="82">
        <v>3250</v>
      </c>
      <c r="D286" s="82">
        <v>3250</v>
      </c>
      <c r="E286" s="82">
        <v>179</v>
      </c>
    </row>
    <row r="287" spans="1:5" ht="15">
      <c r="A287" s="58">
        <v>1092</v>
      </c>
      <c r="B287" s="59" t="s">
        <v>350</v>
      </c>
      <c r="C287" s="82"/>
      <c r="D287" s="82">
        <v>25</v>
      </c>
      <c r="E287" s="82">
        <v>1</v>
      </c>
    </row>
    <row r="288" spans="1:5" ht="15">
      <c r="A288" s="101">
        <v>1098</v>
      </c>
      <c r="B288" s="102" t="s">
        <v>213</v>
      </c>
      <c r="C288" s="82"/>
      <c r="D288" s="82"/>
      <c r="E288" s="82"/>
    </row>
    <row r="289" spans="1:5" ht="15">
      <c r="A289" s="58">
        <v>4000</v>
      </c>
      <c r="B289" s="59" t="s">
        <v>235</v>
      </c>
      <c r="C289" s="82"/>
      <c r="D289" s="82"/>
      <c r="E289" s="82"/>
    </row>
    <row r="290" spans="1:5" ht="15">
      <c r="A290" s="62">
        <v>5100</v>
      </c>
      <c r="B290" s="60" t="s">
        <v>210</v>
      </c>
      <c r="C290" s="82"/>
      <c r="D290" s="82"/>
      <c r="E290" s="82"/>
    </row>
    <row r="291" spans="1:5" ht="15">
      <c r="A291" s="62">
        <v>5200</v>
      </c>
      <c r="B291" s="60" t="s">
        <v>230</v>
      </c>
      <c r="C291" s="82">
        <v>89224</v>
      </c>
      <c r="D291" s="82">
        <v>89224</v>
      </c>
      <c r="E291" s="82">
        <v>22537</v>
      </c>
    </row>
    <row r="292" spans="1:5" ht="15">
      <c r="A292" s="81"/>
      <c r="B292" s="66" t="s">
        <v>193</v>
      </c>
      <c r="C292" s="83">
        <f>SUM(C271:C277)+C289+C290+C291</f>
        <v>2604165</v>
      </c>
      <c r="D292" s="83">
        <f>SUM(D271:D277)+D289+D290+D291</f>
        <v>2611440</v>
      </c>
      <c r="E292" s="83">
        <f>SUM(E271:E277)+E289+E290+E291</f>
        <v>662218</v>
      </c>
    </row>
    <row r="293" spans="1:5" ht="15">
      <c r="A293" s="95" t="s">
        <v>222</v>
      </c>
      <c r="B293" s="64" t="s">
        <v>223</v>
      </c>
      <c r="C293" s="82">
        <v>76690</v>
      </c>
      <c r="D293" s="82">
        <v>76690</v>
      </c>
      <c r="E293" s="82"/>
    </row>
    <row r="294" spans="1:5" ht="15">
      <c r="A294" s="81"/>
      <c r="B294" s="66" t="s">
        <v>193</v>
      </c>
      <c r="C294" s="83">
        <f>C292+C293</f>
        <v>2680855</v>
      </c>
      <c r="D294" s="83">
        <f>D292+D293</f>
        <v>2688130</v>
      </c>
      <c r="E294" s="83">
        <f>E292+E293</f>
        <v>662218</v>
      </c>
    </row>
    <row r="295" spans="1:5" ht="28.5">
      <c r="A295" s="81"/>
      <c r="B295" s="61" t="s">
        <v>238</v>
      </c>
      <c r="C295" s="82"/>
      <c r="D295" s="82"/>
      <c r="E295" s="82"/>
    </row>
    <row r="296" spans="1:5" ht="15">
      <c r="A296" s="58">
        <v>100</v>
      </c>
      <c r="B296" s="59" t="s">
        <v>195</v>
      </c>
      <c r="C296" s="82">
        <v>121862</v>
      </c>
      <c r="D296" s="82">
        <v>122862</v>
      </c>
      <c r="E296" s="82">
        <v>32092</v>
      </c>
    </row>
    <row r="297" spans="1:5" ht="15">
      <c r="A297" s="58">
        <v>200</v>
      </c>
      <c r="B297" s="59" t="s">
        <v>215</v>
      </c>
      <c r="C297" s="82">
        <v>8770</v>
      </c>
      <c r="D297" s="82">
        <v>11570</v>
      </c>
      <c r="E297" s="82">
        <v>5566</v>
      </c>
    </row>
    <row r="298" spans="1:5" ht="15">
      <c r="A298" s="58">
        <v>551</v>
      </c>
      <c r="B298" s="59" t="s">
        <v>216</v>
      </c>
      <c r="C298" s="82">
        <v>12492</v>
      </c>
      <c r="D298" s="82">
        <v>12692</v>
      </c>
      <c r="E298" s="82">
        <v>3931</v>
      </c>
    </row>
    <row r="299" spans="1:5" ht="15">
      <c r="A299" s="58">
        <v>552</v>
      </c>
      <c r="B299" s="59" t="s">
        <v>217</v>
      </c>
      <c r="C299" s="82">
        <v>4767</v>
      </c>
      <c r="D299" s="82">
        <v>4767</v>
      </c>
      <c r="E299" s="82">
        <v>1201</v>
      </c>
    </row>
    <row r="300" spans="1:5" ht="15">
      <c r="A300" s="58">
        <v>560</v>
      </c>
      <c r="B300" s="59" t="s">
        <v>218</v>
      </c>
      <c r="C300" s="82">
        <v>5888</v>
      </c>
      <c r="D300" s="82">
        <v>6088</v>
      </c>
      <c r="E300" s="82">
        <v>1723</v>
      </c>
    </row>
    <row r="301" spans="1:5" ht="15">
      <c r="A301" s="58">
        <v>580</v>
      </c>
      <c r="B301" s="59" t="s">
        <v>232</v>
      </c>
      <c r="C301" s="82">
        <v>2430</v>
      </c>
      <c r="D301" s="82">
        <v>2530</v>
      </c>
      <c r="E301" s="82">
        <v>597</v>
      </c>
    </row>
    <row r="302" spans="1:5" ht="15">
      <c r="A302" s="58">
        <v>1000</v>
      </c>
      <c r="B302" s="59" t="s">
        <v>198</v>
      </c>
      <c r="C302" s="82">
        <f>SUM(C303:C313)</f>
        <v>55683</v>
      </c>
      <c r="D302" s="82">
        <f>SUM(D303:D313)</f>
        <v>51383</v>
      </c>
      <c r="E302" s="82">
        <f>SUM(E303:E313)</f>
        <v>9887</v>
      </c>
    </row>
    <row r="303" spans="1:5" ht="15">
      <c r="A303" s="58">
        <v>1011</v>
      </c>
      <c r="B303" s="65" t="s">
        <v>239</v>
      </c>
      <c r="C303" s="82"/>
      <c r="D303" s="82"/>
      <c r="E303" s="82"/>
    </row>
    <row r="304" spans="1:5" ht="15">
      <c r="A304" s="58">
        <v>1013</v>
      </c>
      <c r="B304" s="59" t="s">
        <v>201</v>
      </c>
      <c r="C304" s="82">
        <v>350</v>
      </c>
      <c r="D304" s="82">
        <v>350</v>
      </c>
      <c r="E304" s="82">
        <v>340</v>
      </c>
    </row>
    <row r="305" spans="1:5" ht="15">
      <c r="A305" s="58">
        <v>1014</v>
      </c>
      <c r="B305" s="59" t="s">
        <v>234</v>
      </c>
      <c r="C305" s="82">
        <v>2000</v>
      </c>
      <c r="D305" s="82">
        <v>2000</v>
      </c>
      <c r="E305" s="82">
        <v>1819</v>
      </c>
    </row>
    <row r="306" spans="1:5" ht="15">
      <c r="A306" s="58">
        <v>1015</v>
      </c>
      <c r="B306" s="59" t="s">
        <v>205</v>
      </c>
      <c r="C306" s="82">
        <v>10012</v>
      </c>
      <c r="D306" s="82">
        <v>9512</v>
      </c>
      <c r="E306" s="82">
        <v>1541</v>
      </c>
    </row>
    <row r="307" spans="1:5" ht="15">
      <c r="A307" s="58">
        <v>1016</v>
      </c>
      <c r="B307" s="59" t="s">
        <v>202</v>
      </c>
      <c r="C307" s="82">
        <v>20076</v>
      </c>
      <c r="D307" s="82">
        <v>16266</v>
      </c>
      <c r="E307" s="82">
        <v>3222</v>
      </c>
    </row>
    <row r="308" spans="1:5" ht="15">
      <c r="A308" s="58">
        <v>1020</v>
      </c>
      <c r="B308" s="59" t="s">
        <v>206</v>
      </c>
      <c r="C308" s="82">
        <v>13592</v>
      </c>
      <c r="D308" s="82">
        <v>13592</v>
      </c>
      <c r="E308" s="82">
        <v>2964</v>
      </c>
    </row>
    <row r="309" spans="1:5" ht="15">
      <c r="A309" s="58">
        <v>1030</v>
      </c>
      <c r="B309" s="59" t="s">
        <v>228</v>
      </c>
      <c r="C309" s="82">
        <v>8153</v>
      </c>
      <c r="D309" s="82">
        <v>8153</v>
      </c>
      <c r="E309" s="82"/>
    </row>
    <row r="310" spans="1:5" ht="15">
      <c r="A310" s="58">
        <v>1051</v>
      </c>
      <c r="B310" s="59" t="s">
        <v>229</v>
      </c>
      <c r="C310" s="82">
        <v>1000</v>
      </c>
      <c r="D310" s="82">
        <v>1000</v>
      </c>
      <c r="E310" s="82"/>
    </row>
    <row r="311" spans="1:5" ht="15">
      <c r="A311" s="58">
        <v>1062</v>
      </c>
      <c r="B311" s="59" t="s">
        <v>212</v>
      </c>
      <c r="C311" s="82">
        <v>500</v>
      </c>
      <c r="D311" s="82">
        <v>500</v>
      </c>
      <c r="E311" s="82"/>
    </row>
    <row r="312" spans="1:5" ht="15">
      <c r="A312" s="58">
        <v>1092</v>
      </c>
      <c r="B312" s="59" t="s">
        <v>350</v>
      </c>
      <c r="C312" s="82"/>
      <c r="D312" s="82">
        <v>10</v>
      </c>
      <c r="E312" s="82">
        <v>1</v>
      </c>
    </row>
    <row r="313" spans="1:5" ht="15">
      <c r="A313" s="101">
        <v>1098</v>
      </c>
      <c r="B313" s="102" t="s">
        <v>213</v>
      </c>
      <c r="C313" s="82"/>
      <c r="D313" s="82"/>
      <c r="E313" s="82"/>
    </row>
    <row r="314" spans="1:5" ht="15">
      <c r="A314" s="58">
        <v>4000</v>
      </c>
      <c r="B314" s="59" t="s">
        <v>235</v>
      </c>
      <c r="C314" s="82">
        <v>25788</v>
      </c>
      <c r="D314" s="82">
        <v>25788</v>
      </c>
      <c r="E314" s="82">
        <v>3180</v>
      </c>
    </row>
    <row r="315" spans="1:5" ht="15">
      <c r="A315" s="62">
        <v>5100</v>
      </c>
      <c r="B315" s="60" t="s">
        <v>210</v>
      </c>
      <c r="C315" s="82"/>
      <c r="D315" s="82"/>
      <c r="E315" s="82"/>
    </row>
    <row r="316" spans="1:5" ht="15">
      <c r="A316" s="62">
        <v>5200</v>
      </c>
      <c r="B316" s="60" t="s">
        <v>230</v>
      </c>
      <c r="C316" s="82">
        <v>10000</v>
      </c>
      <c r="D316" s="82">
        <v>10000</v>
      </c>
      <c r="E316" s="82">
        <v>0</v>
      </c>
    </row>
    <row r="317" spans="1:5" ht="15">
      <c r="A317" s="81"/>
      <c r="B317" s="66" t="s">
        <v>193</v>
      </c>
      <c r="C317" s="83">
        <f>SUM(C296:C302)+C314+C315+C316</f>
        <v>247680</v>
      </c>
      <c r="D317" s="83">
        <f>SUM(D296:D302)+D314+D315+D316</f>
        <v>247680</v>
      </c>
      <c r="E317" s="83">
        <f>SUM(E296:E302)+E314+E315+E316</f>
        <v>58177</v>
      </c>
    </row>
    <row r="318" spans="1:5" ht="15">
      <c r="A318" s="95" t="s">
        <v>222</v>
      </c>
      <c r="B318" s="64" t="s">
        <v>223</v>
      </c>
      <c r="C318" s="82">
        <v>24271</v>
      </c>
      <c r="D318" s="82">
        <v>24271</v>
      </c>
      <c r="E318" s="82"/>
    </row>
    <row r="319" spans="1:5" ht="15">
      <c r="A319" s="81"/>
      <c r="B319" s="66" t="s">
        <v>193</v>
      </c>
      <c r="C319" s="83">
        <f>C317+C318</f>
        <v>271951</v>
      </c>
      <c r="D319" s="83">
        <f>D317+D318</f>
        <v>271951</v>
      </c>
      <c r="E319" s="83">
        <f>E317+E318</f>
        <v>58177</v>
      </c>
    </row>
    <row r="320" spans="1:5" ht="27" customHeight="1">
      <c r="A320" s="58"/>
      <c r="B320" s="63" t="s">
        <v>273</v>
      </c>
      <c r="C320" s="83"/>
      <c r="D320" s="83"/>
      <c r="E320" s="83"/>
    </row>
    <row r="321" spans="1:5" ht="15">
      <c r="A321" s="58">
        <v>1000</v>
      </c>
      <c r="B321" s="73" t="s">
        <v>198</v>
      </c>
      <c r="C321" s="82">
        <f>SUM(C322:C326)</f>
        <v>23179</v>
      </c>
      <c r="D321" s="82">
        <f>SUM(D322:D326)</f>
        <v>23179</v>
      </c>
      <c r="E321" s="82">
        <f>SUM(E322:E326)</f>
        <v>4865</v>
      </c>
    </row>
    <row r="322" spans="1:5" ht="15">
      <c r="A322" s="58">
        <v>1014</v>
      </c>
      <c r="B322" s="73" t="s">
        <v>274</v>
      </c>
      <c r="C322" s="82">
        <v>60</v>
      </c>
      <c r="D322" s="82">
        <v>60</v>
      </c>
      <c r="E322" s="82"/>
    </row>
    <row r="323" spans="1:5" ht="15">
      <c r="A323" s="58">
        <v>1015</v>
      </c>
      <c r="B323" s="73" t="s">
        <v>257</v>
      </c>
      <c r="C323" s="82">
        <v>4700</v>
      </c>
      <c r="D323" s="82">
        <v>4700</v>
      </c>
      <c r="E323" s="82">
        <v>519</v>
      </c>
    </row>
    <row r="324" spans="1:5" ht="15">
      <c r="A324" s="58">
        <v>1016</v>
      </c>
      <c r="B324" s="73" t="s">
        <v>275</v>
      </c>
      <c r="C324" s="82">
        <v>12419</v>
      </c>
      <c r="D324" s="82">
        <v>12419</v>
      </c>
      <c r="E324" s="82">
        <v>4324</v>
      </c>
    </row>
    <row r="325" spans="1:5" ht="15">
      <c r="A325" s="58">
        <v>1020</v>
      </c>
      <c r="B325" s="73" t="s">
        <v>206</v>
      </c>
      <c r="C325" s="82">
        <v>3000</v>
      </c>
      <c r="D325" s="82">
        <v>3000</v>
      </c>
      <c r="E325" s="82">
        <v>22</v>
      </c>
    </row>
    <row r="326" spans="1:5" ht="15">
      <c r="A326" s="58">
        <v>1030</v>
      </c>
      <c r="B326" s="73" t="s">
        <v>228</v>
      </c>
      <c r="C326" s="82">
        <v>3000</v>
      </c>
      <c r="D326" s="82">
        <v>3000</v>
      </c>
      <c r="E326" s="82">
        <v>0</v>
      </c>
    </row>
    <row r="327" spans="1:5" ht="15">
      <c r="A327" s="62">
        <v>5205</v>
      </c>
      <c r="B327" s="60" t="s">
        <v>237</v>
      </c>
      <c r="C327" s="82">
        <v>30000</v>
      </c>
      <c r="D327" s="82">
        <v>30000</v>
      </c>
      <c r="E327" s="82">
        <v>0</v>
      </c>
    </row>
    <row r="328" spans="1:5" ht="15">
      <c r="A328" s="81"/>
      <c r="B328" s="66" t="s">
        <v>193</v>
      </c>
      <c r="C328" s="83">
        <f>C321+C327</f>
        <v>53179</v>
      </c>
      <c r="D328" s="83">
        <f>D321+D327</f>
        <v>53179</v>
      </c>
      <c r="E328" s="83">
        <f>E321+E327</f>
        <v>4865</v>
      </c>
    </row>
    <row r="329" spans="1:5" ht="29.25">
      <c r="A329" s="104"/>
      <c r="B329" s="63" t="s">
        <v>240</v>
      </c>
      <c r="C329" s="82"/>
      <c r="D329" s="82"/>
      <c r="E329" s="82"/>
    </row>
    <row r="330" spans="1:5" ht="15">
      <c r="A330" s="58">
        <v>100</v>
      </c>
      <c r="B330" s="59" t="s">
        <v>195</v>
      </c>
      <c r="C330" s="82">
        <v>34876</v>
      </c>
      <c r="D330" s="82">
        <v>34876</v>
      </c>
      <c r="E330" s="82">
        <v>10766</v>
      </c>
    </row>
    <row r="331" spans="1:5" ht="15">
      <c r="A331" s="58">
        <v>200</v>
      </c>
      <c r="B331" s="59" t="s">
        <v>215</v>
      </c>
      <c r="C331" s="82">
        <v>23</v>
      </c>
      <c r="D331" s="82">
        <v>35</v>
      </c>
      <c r="E331" s="82">
        <v>12</v>
      </c>
    </row>
    <row r="332" spans="1:5" ht="15">
      <c r="A332" s="58">
        <v>551</v>
      </c>
      <c r="B332" s="59" t="s">
        <v>216</v>
      </c>
      <c r="C332" s="82">
        <v>3664</v>
      </c>
      <c r="D332" s="82">
        <v>3664</v>
      </c>
      <c r="E332" s="82">
        <v>863</v>
      </c>
    </row>
    <row r="333" spans="1:5" ht="15">
      <c r="A333" s="58">
        <v>552</v>
      </c>
      <c r="B333" s="59" t="s">
        <v>217</v>
      </c>
      <c r="C333" s="82">
        <v>1109</v>
      </c>
      <c r="D333" s="82">
        <v>1109</v>
      </c>
      <c r="E333" s="82">
        <v>304</v>
      </c>
    </row>
    <row r="334" spans="1:5" ht="15">
      <c r="A334" s="58">
        <v>560</v>
      </c>
      <c r="B334" s="59" t="s">
        <v>218</v>
      </c>
      <c r="C334" s="82">
        <v>1675</v>
      </c>
      <c r="D334" s="82">
        <v>1675</v>
      </c>
      <c r="E334" s="82">
        <v>395</v>
      </c>
    </row>
    <row r="335" spans="1:5" ht="15">
      <c r="A335" s="58">
        <v>580</v>
      </c>
      <c r="B335" s="59" t="s">
        <v>219</v>
      </c>
      <c r="C335" s="82">
        <v>977</v>
      </c>
      <c r="D335" s="82">
        <v>977</v>
      </c>
      <c r="E335" s="82">
        <v>223</v>
      </c>
    </row>
    <row r="336" spans="1:5" ht="15">
      <c r="A336" s="58">
        <v>1000</v>
      </c>
      <c r="B336" s="59" t="s">
        <v>198</v>
      </c>
      <c r="C336" s="82">
        <f>SUM(C337:C343)</f>
        <v>4131</v>
      </c>
      <c r="D336" s="82">
        <f>SUM(D337:D343)</f>
        <v>4119</v>
      </c>
      <c r="E336" s="82">
        <f>SUM(E337:E343)</f>
        <v>2001</v>
      </c>
    </row>
    <row r="337" spans="1:5" ht="15">
      <c r="A337" s="58">
        <v>1011</v>
      </c>
      <c r="B337" s="65" t="s">
        <v>239</v>
      </c>
      <c r="C337" s="82">
        <v>100</v>
      </c>
      <c r="D337" s="82">
        <v>176</v>
      </c>
      <c r="E337" s="82">
        <v>176</v>
      </c>
    </row>
    <row r="338" spans="1:5" ht="15">
      <c r="A338" s="58">
        <v>1014</v>
      </c>
      <c r="B338" s="59" t="s">
        <v>234</v>
      </c>
      <c r="C338" s="82"/>
      <c r="D338" s="82">
        <v>122</v>
      </c>
      <c r="E338" s="82">
        <v>122</v>
      </c>
    </row>
    <row r="339" spans="1:5" ht="15">
      <c r="A339" s="58">
        <v>1015</v>
      </c>
      <c r="B339" s="59" t="s">
        <v>205</v>
      </c>
      <c r="C339" s="82">
        <v>1100</v>
      </c>
      <c r="D339" s="82">
        <v>1003</v>
      </c>
      <c r="E339" s="82">
        <v>344</v>
      </c>
    </row>
    <row r="340" spans="1:5" ht="15">
      <c r="A340" s="58">
        <v>1016</v>
      </c>
      <c r="B340" s="59" t="s">
        <v>202</v>
      </c>
      <c r="C340" s="82">
        <v>2500</v>
      </c>
      <c r="D340" s="82">
        <v>2500</v>
      </c>
      <c r="E340" s="82">
        <v>1117</v>
      </c>
    </row>
    <row r="341" spans="1:5" ht="15">
      <c r="A341" s="58">
        <v>1020</v>
      </c>
      <c r="B341" s="59" t="s">
        <v>206</v>
      </c>
      <c r="C341" s="82">
        <v>100</v>
      </c>
      <c r="D341" s="82">
        <v>291</v>
      </c>
      <c r="E341" s="82">
        <v>242</v>
      </c>
    </row>
    <row r="342" spans="1:5" ht="15">
      <c r="A342" s="58">
        <v>1091</v>
      </c>
      <c r="B342" s="59" t="s">
        <v>199</v>
      </c>
      <c r="C342" s="82">
        <v>331</v>
      </c>
      <c r="D342" s="82">
        <v>27</v>
      </c>
      <c r="E342" s="82">
        <v>0</v>
      </c>
    </row>
    <row r="343" spans="1:5" ht="15">
      <c r="A343" s="101">
        <v>1098</v>
      </c>
      <c r="B343" s="102" t="s">
        <v>213</v>
      </c>
      <c r="C343" s="82"/>
      <c r="D343" s="82"/>
      <c r="E343" s="82"/>
    </row>
    <row r="344" spans="1:5" ht="15">
      <c r="A344" s="81"/>
      <c r="B344" s="66" t="s">
        <v>193</v>
      </c>
      <c r="C344" s="83">
        <f>SUM(C330:C336)</f>
        <v>46455</v>
      </c>
      <c r="D344" s="83">
        <f>SUM(D330:D336)</f>
        <v>46455</v>
      </c>
      <c r="E344" s="83">
        <f>SUM(E330:E336)</f>
        <v>14564</v>
      </c>
    </row>
    <row r="345" spans="1:5" ht="29.25">
      <c r="A345" s="81"/>
      <c r="B345" s="63" t="s">
        <v>241</v>
      </c>
      <c r="C345" s="82"/>
      <c r="D345" s="82"/>
      <c r="E345" s="82"/>
    </row>
    <row r="346" spans="1:5" ht="15">
      <c r="A346" s="58">
        <v>1000</v>
      </c>
      <c r="B346" s="59" t="s">
        <v>198</v>
      </c>
      <c r="C346" s="82">
        <f>SUM(C347:C351)</f>
        <v>81409</v>
      </c>
      <c r="D346" s="82">
        <f>SUM(D347:D351)</f>
        <v>0</v>
      </c>
      <c r="E346" s="82">
        <f>SUM(E347:E351)</f>
        <v>0</v>
      </c>
    </row>
    <row r="347" spans="1:5" ht="15">
      <c r="A347" s="58">
        <v>1014</v>
      </c>
      <c r="B347" s="59" t="s">
        <v>234</v>
      </c>
      <c r="C347" s="82">
        <v>2670</v>
      </c>
      <c r="D347" s="82"/>
      <c r="E347" s="82"/>
    </row>
    <row r="348" spans="1:5" ht="15">
      <c r="A348" s="58">
        <v>1020</v>
      </c>
      <c r="B348" s="59" t="s">
        <v>206</v>
      </c>
      <c r="C348" s="82">
        <v>18200</v>
      </c>
      <c r="D348" s="82"/>
      <c r="E348" s="82"/>
    </row>
    <row r="349" spans="1:5" ht="15">
      <c r="A349" s="58">
        <v>1051</v>
      </c>
      <c r="B349" s="59" t="s">
        <v>229</v>
      </c>
      <c r="C349" s="82">
        <v>220</v>
      </c>
      <c r="D349" s="82"/>
      <c r="E349" s="82"/>
    </row>
    <row r="350" spans="1:5" ht="15">
      <c r="A350" s="75">
        <v>1052</v>
      </c>
      <c r="B350" s="64" t="s">
        <v>242</v>
      </c>
      <c r="C350" s="82">
        <v>59719</v>
      </c>
      <c r="D350" s="82"/>
      <c r="E350" s="82"/>
    </row>
    <row r="351" spans="1:5" ht="15">
      <c r="A351" s="58">
        <v>1062</v>
      </c>
      <c r="B351" s="59" t="s">
        <v>212</v>
      </c>
      <c r="C351" s="82">
        <v>600</v>
      </c>
      <c r="D351" s="82"/>
      <c r="E351" s="82"/>
    </row>
    <row r="352" spans="1:5" ht="15">
      <c r="A352" s="81"/>
      <c r="B352" s="66" t="s">
        <v>193</v>
      </c>
      <c r="C352" s="83">
        <f>C346</f>
        <v>81409</v>
      </c>
      <c r="D352" s="83">
        <f>D346</f>
        <v>0</v>
      </c>
      <c r="E352" s="83">
        <f>E346</f>
        <v>0</v>
      </c>
    </row>
    <row r="353" spans="1:5" ht="27.75" customHeight="1">
      <c r="A353" s="104"/>
      <c r="B353" s="63" t="s">
        <v>243</v>
      </c>
      <c r="C353" s="82"/>
      <c r="D353" s="82"/>
      <c r="E353" s="82"/>
    </row>
    <row r="354" spans="1:5" ht="15">
      <c r="A354" s="58">
        <v>100</v>
      </c>
      <c r="B354" s="59" t="s">
        <v>195</v>
      </c>
      <c r="C354" s="82"/>
      <c r="D354" s="82">
        <v>2843</v>
      </c>
      <c r="E354" s="82">
        <v>2843</v>
      </c>
    </row>
    <row r="355" spans="1:5" ht="15">
      <c r="A355" s="58">
        <v>200</v>
      </c>
      <c r="B355" s="59" t="s">
        <v>215</v>
      </c>
      <c r="C355" s="82"/>
      <c r="D355" s="82"/>
      <c r="E355" s="82"/>
    </row>
    <row r="356" spans="1:5" ht="15">
      <c r="A356" s="58">
        <v>551</v>
      </c>
      <c r="B356" s="59" t="s">
        <v>216</v>
      </c>
      <c r="C356" s="82"/>
      <c r="D356" s="82">
        <v>393</v>
      </c>
      <c r="E356" s="82">
        <v>393</v>
      </c>
    </row>
    <row r="357" spans="1:5" ht="15">
      <c r="A357" s="58">
        <v>560</v>
      </c>
      <c r="B357" s="59" t="s">
        <v>218</v>
      </c>
      <c r="C357" s="82"/>
      <c r="D357" s="82">
        <v>159</v>
      </c>
      <c r="E357" s="82">
        <v>159</v>
      </c>
    </row>
    <row r="358" spans="1:5" ht="15">
      <c r="A358" s="58">
        <v>580</v>
      </c>
      <c r="B358" s="59" t="s">
        <v>219</v>
      </c>
      <c r="C358" s="82"/>
      <c r="D358" s="82">
        <v>150</v>
      </c>
      <c r="E358" s="82">
        <v>42</v>
      </c>
    </row>
    <row r="359" spans="1:5" ht="15">
      <c r="A359" s="58">
        <v>1000</v>
      </c>
      <c r="B359" s="59" t="s">
        <v>198</v>
      </c>
      <c r="C359" s="82"/>
      <c r="D359" s="82">
        <f>SUM(D360:D366)</f>
        <v>16247</v>
      </c>
      <c r="E359" s="82">
        <f>SUM(E360:E366)</f>
        <v>8463</v>
      </c>
    </row>
    <row r="360" spans="1:5" ht="15">
      <c r="A360" s="58">
        <v>1011</v>
      </c>
      <c r="B360" s="65" t="s">
        <v>239</v>
      </c>
      <c r="C360" s="82"/>
      <c r="D360" s="82">
        <v>50</v>
      </c>
      <c r="E360" s="82"/>
    </row>
    <row r="361" spans="1:5" ht="15">
      <c r="A361" s="58">
        <v>1013</v>
      </c>
      <c r="B361" s="59" t="s">
        <v>201</v>
      </c>
      <c r="C361" s="82"/>
      <c r="D361" s="82">
        <v>240</v>
      </c>
      <c r="E361" s="82"/>
    </row>
    <row r="362" spans="1:5" ht="15">
      <c r="A362" s="58">
        <v>1015</v>
      </c>
      <c r="B362" s="59" t="s">
        <v>205</v>
      </c>
      <c r="C362" s="82"/>
      <c r="D362" s="82">
        <v>350</v>
      </c>
      <c r="E362" s="82">
        <v>31</v>
      </c>
    </row>
    <row r="363" spans="1:5" ht="15">
      <c r="A363" s="58">
        <v>1016</v>
      </c>
      <c r="B363" s="59" t="s">
        <v>202</v>
      </c>
      <c r="C363" s="82"/>
      <c r="D363" s="82">
        <v>6108</v>
      </c>
      <c r="E363" s="82">
        <v>6323</v>
      </c>
    </row>
    <row r="364" spans="1:5" ht="15">
      <c r="A364" s="58">
        <v>1020</v>
      </c>
      <c r="B364" s="59" t="s">
        <v>206</v>
      </c>
      <c r="C364" s="82"/>
      <c r="D364" s="82">
        <v>7929</v>
      </c>
      <c r="E364" s="82">
        <v>639</v>
      </c>
    </row>
    <row r="365" spans="1:5" ht="15">
      <c r="A365" s="58">
        <v>1062</v>
      </c>
      <c r="B365" s="59" t="s">
        <v>212</v>
      </c>
      <c r="C365" s="82"/>
      <c r="D365" s="82">
        <v>1570</v>
      </c>
      <c r="E365" s="82">
        <v>1470</v>
      </c>
    </row>
    <row r="366" spans="1:5" ht="15">
      <c r="A366" s="58">
        <v>1091</v>
      </c>
      <c r="B366" s="59" t="s">
        <v>199</v>
      </c>
      <c r="C366" s="82"/>
      <c r="D366" s="82"/>
      <c r="E366" s="82"/>
    </row>
    <row r="367" spans="1:5" ht="15">
      <c r="A367" s="58">
        <v>1901</v>
      </c>
      <c r="B367" s="59" t="s">
        <v>244</v>
      </c>
      <c r="C367" s="82"/>
      <c r="D367" s="82">
        <v>168</v>
      </c>
      <c r="E367" s="82">
        <v>68</v>
      </c>
    </row>
    <row r="368" spans="1:5" ht="15">
      <c r="A368" s="81"/>
      <c r="B368" s="103" t="s">
        <v>193</v>
      </c>
      <c r="C368" s="83"/>
      <c r="D368" s="83">
        <f>SUM(D354:D359)+D367</f>
        <v>19960</v>
      </c>
      <c r="E368" s="83">
        <f>SUM(E354:E359)+E367</f>
        <v>11968</v>
      </c>
    </row>
    <row r="369" spans="1:5" ht="31.5">
      <c r="A369" s="81"/>
      <c r="B369" s="96" t="s">
        <v>276</v>
      </c>
      <c r="C369" s="82"/>
      <c r="D369" s="82"/>
      <c r="E369" s="82"/>
    </row>
    <row r="370" spans="1:5" ht="15">
      <c r="A370" s="58">
        <v>100</v>
      </c>
      <c r="B370" s="59" t="s">
        <v>195</v>
      </c>
      <c r="C370" s="82">
        <f aca="true" t="shared" si="10" ref="C370:E372">C227+C249+C271+C296+C330+C354</f>
        <v>2781230</v>
      </c>
      <c r="D370" s="82">
        <f t="shared" si="10"/>
        <v>2785073</v>
      </c>
      <c r="E370" s="82">
        <f t="shared" si="10"/>
        <v>663724</v>
      </c>
    </row>
    <row r="371" spans="1:5" ht="15">
      <c r="A371" s="58">
        <v>200</v>
      </c>
      <c r="B371" s="59" t="s">
        <v>215</v>
      </c>
      <c r="C371" s="82">
        <f t="shared" si="10"/>
        <v>157498</v>
      </c>
      <c r="D371" s="82">
        <f t="shared" si="10"/>
        <v>161526</v>
      </c>
      <c r="E371" s="82">
        <f t="shared" si="10"/>
        <v>47674</v>
      </c>
    </row>
    <row r="372" spans="1:5" ht="15">
      <c r="A372" s="58">
        <v>551</v>
      </c>
      <c r="B372" s="59" t="s">
        <v>216</v>
      </c>
      <c r="C372" s="82">
        <f t="shared" si="10"/>
        <v>312798</v>
      </c>
      <c r="D372" s="82">
        <f t="shared" si="10"/>
        <v>313391</v>
      </c>
      <c r="E372" s="82">
        <f t="shared" si="10"/>
        <v>75648</v>
      </c>
    </row>
    <row r="373" spans="1:5" ht="15">
      <c r="A373" s="58">
        <v>552</v>
      </c>
      <c r="B373" s="59" t="s">
        <v>217</v>
      </c>
      <c r="C373" s="82">
        <f>C230+C252+C274+C299+C333</f>
        <v>84006</v>
      </c>
      <c r="D373" s="82">
        <f>D230+D252+D274+D299+D333</f>
        <v>84606</v>
      </c>
      <c r="E373" s="82">
        <f>E230+E252+E274+E299+E333</f>
        <v>19855</v>
      </c>
    </row>
    <row r="374" spans="1:5" ht="15">
      <c r="A374" s="58">
        <v>560</v>
      </c>
      <c r="B374" s="59" t="s">
        <v>218</v>
      </c>
      <c r="C374" s="82">
        <f aca="true" t="shared" si="11" ref="C374:E375">C231+C253+C275+C300+C334+C357</f>
        <v>139537</v>
      </c>
      <c r="D374" s="82">
        <f t="shared" si="11"/>
        <v>139896</v>
      </c>
      <c r="E374" s="82">
        <f t="shared" si="11"/>
        <v>33586</v>
      </c>
    </row>
    <row r="375" spans="1:5" ht="15">
      <c r="A375" s="58">
        <v>580</v>
      </c>
      <c r="B375" s="59" t="s">
        <v>219</v>
      </c>
      <c r="C375" s="82">
        <f t="shared" si="11"/>
        <v>60709</v>
      </c>
      <c r="D375" s="82">
        <f t="shared" si="11"/>
        <v>60959</v>
      </c>
      <c r="E375" s="82">
        <f t="shared" si="11"/>
        <v>11799</v>
      </c>
    </row>
    <row r="376" spans="1:5" ht="15">
      <c r="A376" s="58">
        <v>1000</v>
      </c>
      <c r="B376" s="59" t="s">
        <v>198</v>
      </c>
      <c r="C376" s="82">
        <f>C233+C255+C277+C302+C321+C336+C346+C359</f>
        <v>946655</v>
      </c>
      <c r="D376" s="82">
        <f>D233+D255+D277+D302+D321+D336+D346+D359</f>
        <v>882590</v>
      </c>
      <c r="E376" s="82">
        <f>E233+E255+E277+E302+E321+E336+E346+E359</f>
        <v>306617</v>
      </c>
    </row>
    <row r="377" spans="1:5" ht="15">
      <c r="A377" s="58">
        <v>1011</v>
      </c>
      <c r="B377" s="65" t="s">
        <v>239</v>
      </c>
      <c r="C377" s="82">
        <f>C234+C256+C278+C303+C337+C360</f>
        <v>180450</v>
      </c>
      <c r="D377" s="82">
        <f>D234+D256+D278+D303+D337+D360</f>
        <v>174576</v>
      </c>
      <c r="E377" s="82">
        <f>E234+E256+E278+E303+E337+E360</f>
        <v>47203</v>
      </c>
    </row>
    <row r="378" spans="1:5" ht="15">
      <c r="A378" s="58">
        <v>1013</v>
      </c>
      <c r="B378" s="59" t="s">
        <v>201</v>
      </c>
      <c r="C378" s="82">
        <f>C235+C257+C279+C304+C361</f>
        <v>28890</v>
      </c>
      <c r="D378" s="82">
        <f>D235+D257+D279+D304+D361</f>
        <v>29289</v>
      </c>
      <c r="E378" s="82">
        <f>E235+E257+E279+E304+E361</f>
        <v>9779</v>
      </c>
    </row>
    <row r="379" spans="1:5" ht="15">
      <c r="A379" s="58">
        <v>1014</v>
      </c>
      <c r="B379" s="59" t="s">
        <v>234</v>
      </c>
      <c r="C379" s="82">
        <f>C236+C258+C280+C305+C322+C338+C347</f>
        <v>9080</v>
      </c>
      <c r="D379" s="82">
        <f>D236+D258+D280+D305+D322+D338+D347</f>
        <v>7148</v>
      </c>
      <c r="E379" s="82">
        <f>E236+E258+E280+E305+E322+E338+E347</f>
        <v>2872</v>
      </c>
    </row>
    <row r="380" spans="1:5" ht="15">
      <c r="A380" s="58">
        <v>1015</v>
      </c>
      <c r="B380" s="59" t="s">
        <v>205</v>
      </c>
      <c r="C380" s="82">
        <f aca="true" t="shared" si="12" ref="C380:E381">C237+C259+C281+C306+C323+C339+C362</f>
        <v>64509</v>
      </c>
      <c r="D380" s="82">
        <f t="shared" si="12"/>
        <v>66322</v>
      </c>
      <c r="E380" s="82">
        <f t="shared" si="12"/>
        <v>18062</v>
      </c>
    </row>
    <row r="381" spans="1:5" ht="15">
      <c r="A381" s="58">
        <v>1016</v>
      </c>
      <c r="B381" s="59" t="s">
        <v>202</v>
      </c>
      <c r="C381" s="82">
        <f t="shared" si="12"/>
        <v>293605</v>
      </c>
      <c r="D381" s="82">
        <f t="shared" si="12"/>
        <v>314515</v>
      </c>
      <c r="E381" s="82">
        <f t="shared" si="12"/>
        <v>141452</v>
      </c>
    </row>
    <row r="382" spans="1:5" ht="15">
      <c r="A382" s="58">
        <v>1020</v>
      </c>
      <c r="B382" s="59" t="s">
        <v>206</v>
      </c>
      <c r="C382" s="82">
        <f>C239+C261+C283+C308+C325+C341+C348+C364</f>
        <v>240793</v>
      </c>
      <c r="D382" s="82">
        <f>D239+D261+D283+D308+D325+D341+D348+D364</f>
        <v>230147</v>
      </c>
      <c r="E382" s="82">
        <f>E239+E261+E283+E308+E325+E341+E348+E364</f>
        <v>70391</v>
      </c>
    </row>
    <row r="383" spans="1:5" ht="15">
      <c r="A383" s="58">
        <v>1030</v>
      </c>
      <c r="B383" s="59" t="s">
        <v>228</v>
      </c>
      <c r="C383" s="82">
        <f>C240+C262+C284+C309+C326</f>
        <v>40150</v>
      </c>
      <c r="D383" s="82">
        <f>D240+D262+D284+D309+D326</f>
        <v>45097</v>
      </c>
      <c r="E383" s="82">
        <f>E240+E262+E284+E309+E326</f>
        <v>14947</v>
      </c>
    </row>
    <row r="384" spans="1:5" ht="15">
      <c r="A384" s="58">
        <v>1051</v>
      </c>
      <c r="B384" s="59" t="s">
        <v>229</v>
      </c>
      <c r="C384" s="82">
        <f>C241+C263+C285+C310+C349</f>
        <v>5026</v>
      </c>
      <c r="D384" s="82">
        <f>D241+D263+D285+D310+D349</f>
        <v>4806</v>
      </c>
      <c r="E384" s="82">
        <f>E241+E263+E285+E310+E349</f>
        <v>260</v>
      </c>
    </row>
    <row r="385" spans="1:5" ht="15">
      <c r="A385" s="75">
        <v>1052</v>
      </c>
      <c r="B385" s="64" t="s">
        <v>242</v>
      </c>
      <c r="C385" s="82">
        <f>C350</f>
        <v>59719</v>
      </c>
      <c r="D385" s="82">
        <f>D350</f>
        <v>0</v>
      </c>
      <c r="E385" s="82">
        <f>E350</f>
        <v>0</v>
      </c>
    </row>
    <row r="386" spans="1:5" ht="15">
      <c r="A386" s="58">
        <v>1062</v>
      </c>
      <c r="B386" s="59" t="s">
        <v>212</v>
      </c>
      <c r="C386" s="82">
        <f>C264+C286+C311+C351+C365</f>
        <v>4350</v>
      </c>
      <c r="D386" s="82">
        <f>D264+D286+D311+D351+D365</f>
        <v>5320</v>
      </c>
      <c r="E386" s="82">
        <f>E264+E286+E311+E351+E365</f>
        <v>1649</v>
      </c>
    </row>
    <row r="387" spans="1:5" ht="15">
      <c r="A387" s="58">
        <v>1091</v>
      </c>
      <c r="B387" s="59" t="s">
        <v>199</v>
      </c>
      <c r="C387" s="82">
        <f>C242+C342+C366</f>
        <v>16506</v>
      </c>
      <c r="D387" s="82">
        <f>D242+D342+D366</f>
        <v>2258</v>
      </c>
      <c r="E387" s="82">
        <f>E242+E342+E366</f>
        <v>0</v>
      </c>
    </row>
    <row r="388" spans="1:5" ht="15">
      <c r="A388" s="58">
        <v>1092</v>
      </c>
      <c r="B388" s="59" t="s">
        <v>350</v>
      </c>
      <c r="C388" s="82">
        <f>C287+C312</f>
        <v>0</v>
      </c>
      <c r="D388" s="82">
        <f>D287+D312</f>
        <v>35</v>
      </c>
      <c r="E388" s="82">
        <f>E287+E312</f>
        <v>2</v>
      </c>
    </row>
    <row r="389" spans="1:5" ht="15">
      <c r="A389" s="101">
        <v>1098</v>
      </c>
      <c r="B389" s="102" t="s">
        <v>213</v>
      </c>
      <c r="C389" s="82">
        <f>C243+C265+C288+C313+C343</f>
        <v>3577</v>
      </c>
      <c r="D389" s="82">
        <f>D243+D265+D288+D313+D343</f>
        <v>3077</v>
      </c>
      <c r="E389" s="82">
        <f>E243+E265+E288+E313+E343</f>
        <v>0</v>
      </c>
    </row>
    <row r="390" spans="1:5" ht="15">
      <c r="A390" s="58">
        <v>4000</v>
      </c>
      <c r="B390" s="59" t="s">
        <v>235</v>
      </c>
      <c r="C390" s="82">
        <f aca="true" t="shared" si="13" ref="C390:E391">C289+C314</f>
        <v>25788</v>
      </c>
      <c r="D390" s="82">
        <f t="shared" si="13"/>
        <v>25788</v>
      </c>
      <c r="E390" s="82">
        <f t="shared" si="13"/>
        <v>3180</v>
      </c>
    </row>
    <row r="391" spans="1:5" ht="15">
      <c r="A391" s="62">
        <v>5100</v>
      </c>
      <c r="B391" s="60" t="s">
        <v>210</v>
      </c>
      <c r="C391" s="82">
        <f t="shared" si="13"/>
        <v>0</v>
      </c>
      <c r="D391" s="82">
        <f t="shared" si="13"/>
        <v>0</v>
      </c>
      <c r="E391" s="82">
        <f t="shared" si="13"/>
        <v>0</v>
      </c>
    </row>
    <row r="392" spans="1:5" ht="15">
      <c r="A392" s="62">
        <v>5200</v>
      </c>
      <c r="B392" s="60" t="s">
        <v>230</v>
      </c>
      <c r="C392" s="82">
        <f>C244+C266+C291+C316+C327</f>
        <v>164824</v>
      </c>
      <c r="D392" s="82">
        <f>D244+D266+D291+D316+D327</f>
        <v>164824</v>
      </c>
      <c r="E392" s="82">
        <f>E244+E266+E291+E316+E327</f>
        <v>33498</v>
      </c>
    </row>
    <row r="393" spans="1:5" ht="15.75">
      <c r="A393" s="81"/>
      <c r="B393" s="56" t="s">
        <v>313</v>
      </c>
      <c r="C393" s="82">
        <f>C245+C267+C292+C317+C328+C344+C352+C368</f>
        <v>4673045</v>
      </c>
      <c r="D393" s="82">
        <f>D245+D267+D292+D317+D328+D344+D352+D368</f>
        <v>4618821</v>
      </c>
      <c r="E393" s="82">
        <f>E245+E267+E292+E317+E328+E344+E352+E368</f>
        <v>1195649</v>
      </c>
    </row>
    <row r="394" spans="1:5" ht="15">
      <c r="A394" s="95" t="s">
        <v>222</v>
      </c>
      <c r="B394" s="64" t="s">
        <v>223</v>
      </c>
      <c r="C394" s="82">
        <f>C246+C268+C293+C318</f>
        <v>130960</v>
      </c>
      <c r="D394" s="82">
        <f>D246+D268+D293+D318</f>
        <v>130960</v>
      </c>
      <c r="E394" s="82">
        <f>E246+E268+E293+E318</f>
        <v>0</v>
      </c>
    </row>
    <row r="395" spans="1:5" ht="15.75">
      <c r="A395" s="95"/>
      <c r="B395" s="56" t="s">
        <v>271</v>
      </c>
      <c r="C395" s="83">
        <f>C247+C269+C294+C319+C328+C344+C352+C368</f>
        <v>4804005</v>
      </c>
      <c r="D395" s="83">
        <f>D247+D269+D294+D319+D328+D344+D352+D368</f>
        <v>4749781</v>
      </c>
      <c r="E395" s="83">
        <f>E247+E269+E294+E319+E328+E344+E352+E368</f>
        <v>1195649</v>
      </c>
    </row>
    <row r="396" spans="1:5" ht="28.5">
      <c r="A396" s="62"/>
      <c r="B396" s="61" t="s">
        <v>245</v>
      </c>
      <c r="C396" s="82"/>
      <c r="D396" s="82"/>
      <c r="E396" s="82"/>
    </row>
    <row r="397" spans="1:5" ht="15">
      <c r="A397" s="58">
        <v>100</v>
      </c>
      <c r="B397" s="59" t="s">
        <v>195</v>
      </c>
      <c r="C397" s="82">
        <v>81737</v>
      </c>
      <c r="D397" s="82">
        <v>81737</v>
      </c>
      <c r="E397" s="82">
        <v>19612</v>
      </c>
    </row>
    <row r="398" spans="1:5" ht="15">
      <c r="A398" s="58">
        <v>200</v>
      </c>
      <c r="B398" s="59" t="s">
        <v>215</v>
      </c>
      <c r="C398" s="82">
        <v>2000</v>
      </c>
      <c r="D398" s="82">
        <v>1800</v>
      </c>
      <c r="E398" s="82">
        <v>46</v>
      </c>
    </row>
    <row r="399" spans="1:5" ht="15">
      <c r="A399" s="58">
        <v>551</v>
      </c>
      <c r="B399" s="59" t="s">
        <v>225</v>
      </c>
      <c r="C399" s="82">
        <v>8792</v>
      </c>
      <c r="D399" s="82">
        <v>8792</v>
      </c>
      <c r="E399" s="82">
        <v>2346</v>
      </c>
    </row>
    <row r="400" spans="1:5" ht="15">
      <c r="A400" s="58">
        <v>552</v>
      </c>
      <c r="B400" s="59" t="s">
        <v>217</v>
      </c>
      <c r="C400" s="82"/>
      <c r="D400" s="82">
        <v>200</v>
      </c>
      <c r="E400" s="82">
        <v>110</v>
      </c>
    </row>
    <row r="401" spans="1:5" ht="15">
      <c r="A401" s="58">
        <v>560</v>
      </c>
      <c r="B401" s="59" t="s">
        <v>227</v>
      </c>
      <c r="C401" s="82">
        <v>4019</v>
      </c>
      <c r="D401" s="82">
        <v>4019</v>
      </c>
      <c r="E401" s="82">
        <v>1017</v>
      </c>
    </row>
    <row r="402" spans="1:5" ht="15">
      <c r="A402" s="58">
        <v>580</v>
      </c>
      <c r="B402" s="59" t="s">
        <v>219</v>
      </c>
      <c r="C402" s="82">
        <v>2345</v>
      </c>
      <c r="D402" s="82">
        <v>2345</v>
      </c>
      <c r="E402" s="82">
        <v>248</v>
      </c>
    </row>
    <row r="403" spans="1:5" ht="15">
      <c r="A403" s="58">
        <v>1000</v>
      </c>
      <c r="B403" s="59" t="s">
        <v>198</v>
      </c>
      <c r="C403" s="82">
        <f>SUM(C404:C408)</f>
        <v>4130</v>
      </c>
      <c r="D403" s="82">
        <f>SUM(D404:D408)</f>
        <v>4130</v>
      </c>
      <c r="E403" s="82">
        <f>SUM(E404:E408)</f>
        <v>0</v>
      </c>
    </row>
    <row r="404" spans="1:5" ht="15">
      <c r="A404" s="58">
        <v>1013</v>
      </c>
      <c r="B404" s="59" t="s">
        <v>201</v>
      </c>
      <c r="C404" s="82">
        <v>580</v>
      </c>
      <c r="D404" s="82">
        <v>580</v>
      </c>
      <c r="E404" s="82"/>
    </row>
    <row r="405" spans="1:5" ht="15">
      <c r="A405" s="58">
        <v>1014</v>
      </c>
      <c r="B405" s="59" t="s">
        <v>221</v>
      </c>
      <c r="C405" s="82">
        <v>100</v>
      </c>
      <c r="D405" s="82">
        <v>100</v>
      </c>
      <c r="E405" s="82"/>
    </row>
    <row r="406" spans="1:5" ht="15">
      <c r="A406" s="58">
        <v>1016</v>
      </c>
      <c r="B406" s="59" t="s">
        <v>202</v>
      </c>
      <c r="C406" s="82"/>
      <c r="D406" s="82"/>
      <c r="E406" s="82"/>
    </row>
    <row r="407" spans="1:5" ht="15">
      <c r="A407" s="58">
        <v>1020</v>
      </c>
      <c r="B407" s="59" t="s">
        <v>206</v>
      </c>
      <c r="C407" s="82">
        <v>1000</v>
      </c>
      <c r="D407" s="82">
        <v>1000</v>
      </c>
      <c r="E407" s="82"/>
    </row>
    <row r="408" spans="1:5" ht="15">
      <c r="A408" s="58">
        <v>1091</v>
      </c>
      <c r="B408" s="59" t="s">
        <v>199</v>
      </c>
      <c r="C408" s="82">
        <v>2450</v>
      </c>
      <c r="D408" s="82">
        <v>2450</v>
      </c>
      <c r="E408" s="82"/>
    </row>
    <row r="409" spans="1:5" ht="15">
      <c r="A409" s="58"/>
      <c r="B409" s="66" t="s">
        <v>193</v>
      </c>
      <c r="C409" s="83">
        <f>SUM(C397:C403)</f>
        <v>103023</v>
      </c>
      <c r="D409" s="83">
        <f>SUM(D397:D403)</f>
        <v>103023</v>
      </c>
      <c r="E409" s="83">
        <f>SUM(E397:E403)</f>
        <v>23379</v>
      </c>
    </row>
    <row r="410" spans="1:5" ht="29.25">
      <c r="A410" s="104"/>
      <c r="B410" s="63" t="s">
        <v>246</v>
      </c>
      <c r="C410" s="82"/>
      <c r="D410" s="82"/>
      <c r="E410" s="82"/>
    </row>
    <row r="411" spans="1:5" ht="15">
      <c r="A411" s="58">
        <v>100</v>
      </c>
      <c r="B411" s="59" t="s">
        <v>195</v>
      </c>
      <c r="C411" s="82">
        <v>51240</v>
      </c>
      <c r="D411" s="82">
        <v>51240</v>
      </c>
      <c r="E411" s="82">
        <v>12023</v>
      </c>
    </row>
    <row r="412" spans="1:5" ht="15">
      <c r="A412" s="58">
        <v>200</v>
      </c>
      <c r="B412" s="59" t="s">
        <v>215</v>
      </c>
      <c r="C412" s="82">
        <v>2000</v>
      </c>
      <c r="D412" s="82">
        <v>2000</v>
      </c>
      <c r="E412" s="82">
        <v>1</v>
      </c>
    </row>
    <row r="413" spans="1:5" ht="15">
      <c r="A413" s="58">
        <v>551</v>
      </c>
      <c r="B413" s="59" t="s">
        <v>225</v>
      </c>
      <c r="C413" s="82">
        <v>6805</v>
      </c>
      <c r="D413" s="82">
        <v>6805</v>
      </c>
      <c r="E413" s="82">
        <v>1441</v>
      </c>
    </row>
    <row r="414" spans="1:5" ht="15">
      <c r="A414" s="58">
        <v>560</v>
      </c>
      <c r="B414" s="59" t="s">
        <v>227</v>
      </c>
      <c r="C414" s="82">
        <v>2555</v>
      </c>
      <c r="D414" s="82">
        <v>2555</v>
      </c>
      <c r="E414" s="82">
        <v>593</v>
      </c>
    </row>
    <row r="415" spans="1:5" ht="15">
      <c r="A415" s="58">
        <v>580</v>
      </c>
      <c r="B415" s="59" t="s">
        <v>219</v>
      </c>
      <c r="C415" s="82">
        <v>1491</v>
      </c>
      <c r="D415" s="82">
        <v>1491</v>
      </c>
      <c r="E415" s="82">
        <v>197</v>
      </c>
    </row>
    <row r="416" spans="1:5" ht="15">
      <c r="A416" s="58">
        <v>1000</v>
      </c>
      <c r="B416" s="59" t="s">
        <v>198</v>
      </c>
      <c r="C416" s="82">
        <f>SUM(C417:C423)</f>
        <v>26923</v>
      </c>
      <c r="D416" s="82">
        <f>SUM(D417:D423)</f>
        <v>26923</v>
      </c>
      <c r="E416" s="82">
        <f>SUM(E417:E423)</f>
        <v>20142</v>
      </c>
    </row>
    <row r="417" spans="1:5" ht="15">
      <c r="A417" s="58">
        <v>1012</v>
      </c>
      <c r="B417" s="59" t="s">
        <v>247</v>
      </c>
      <c r="C417" s="82">
        <v>2000</v>
      </c>
      <c r="D417" s="82">
        <v>2000</v>
      </c>
      <c r="E417" s="82"/>
    </row>
    <row r="418" spans="1:5" ht="15">
      <c r="A418" s="58">
        <v>1013</v>
      </c>
      <c r="B418" s="59" t="s">
        <v>201</v>
      </c>
      <c r="C418" s="82">
        <v>500</v>
      </c>
      <c r="D418" s="82">
        <v>500</v>
      </c>
      <c r="E418" s="82"/>
    </row>
    <row r="419" spans="1:5" ht="15">
      <c r="A419" s="58">
        <v>1015</v>
      </c>
      <c r="B419" s="59" t="s">
        <v>205</v>
      </c>
      <c r="C419" s="82">
        <v>1200</v>
      </c>
      <c r="D419" s="82">
        <v>1200</v>
      </c>
      <c r="E419" s="82">
        <v>377</v>
      </c>
    </row>
    <row r="420" spans="1:5" ht="15">
      <c r="A420" s="58">
        <v>1016</v>
      </c>
      <c r="B420" s="59" t="s">
        <v>202</v>
      </c>
      <c r="C420" s="82">
        <v>18393</v>
      </c>
      <c r="D420" s="82">
        <v>19923</v>
      </c>
      <c r="E420" s="82">
        <v>19389</v>
      </c>
    </row>
    <row r="421" spans="1:5" ht="15">
      <c r="A421" s="58">
        <v>1020</v>
      </c>
      <c r="B421" s="59" t="s">
        <v>206</v>
      </c>
      <c r="C421" s="82">
        <v>2500</v>
      </c>
      <c r="D421" s="82">
        <v>2500</v>
      </c>
      <c r="E421" s="82">
        <v>376</v>
      </c>
    </row>
    <row r="422" spans="1:5" ht="15">
      <c r="A422" s="58">
        <v>1091</v>
      </c>
      <c r="B422" s="59" t="s">
        <v>199</v>
      </c>
      <c r="C422" s="82">
        <v>1530</v>
      </c>
      <c r="D422" s="82"/>
      <c r="E422" s="82"/>
    </row>
    <row r="423" spans="1:5" ht="15">
      <c r="A423" s="101">
        <v>1098</v>
      </c>
      <c r="B423" s="102" t="s">
        <v>213</v>
      </c>
      <c r="C423" s="82">
        <v>800</v>
      </c>
      <c r="D423" s="82">
        <v>800</v>
      </c>
      <c r="E423" s="82"/>
    </row>
    <row r="424" spans="1:5" ht="15">
      <c r="A424" s="81"/>
      <c r="B424" s="66" t="s">
        <v>193</v>
      </c>
      <c r="C424" s="83">
        <f>SUM(C411:C416)</f>
        <v>91014</v>
      </c>
      <c r="D424" s="83">
        <f>SUM(D411:D416)</f>
        <v>91014</v>
      </c>
      <c r="E424" s="83">
        <f>SUM(E411:E416)</f>
        <v>34397</v>
      </c>
    </row>
    <row r="425" spans="1:5" ht="28.5">
      <c r="A425" s="75"/>
      <c r="B425" s="77" t="s">
        <v>277</v>
      </c>
      <c r="C425" s="83"/>
      <c r="D425" s="83"/>
      <c r="E425" s="83"/>
    </row>
    <row r="426" spans="1:5" ht="15">
      <c r="A426" s="75">
        <v>5100</v>
      </c>
      <c r="B426" s="64" t="s">
        <v>210</v>
      </c>
      <c r="C426" s="82">
        <v>75000</v>
      </c>
      <c r="D426" s="82">
        <v>80000</v>
      </c>
      <c r="E426" s="82">
        <v>4800</v>
      </c>
    </row>
    <row r="427" spans="1:5" ht="15">
      <c r="A427" s="62">
        <v>5202</v>
      </c>
      <c r="B427" s="60" t="s">
        <v>236</v>
      </c>
      <c r="C427" s="82">
        <v>5000</v>
      </c>
      <c r="D427" s="82">
        <v>0</v>
      </c>
      <c r="E427" s="82"/>
    </row>
    <row r="428" spans="1:5" ht="15">
      <c r="A428" s="81"/>
      <c r="B428" s="66" t="s">
        <v>193</v>
      </c>
      <c r="C428" s="83">
        <f>SUM(C426:C427)</f>
        <v>80000</v>
      </c>
      <c r="D428" s="83">
        <f>SUM(D426:D427)</f>
        <v>80000</v>
      </c>
      <c r="E428" s="83">
        <f>SUM(E426:E427)</f>
        <v>4800</v>
      </c>
    </row>
    <row r="429" spans="1:5" ht="30" customHeight="1">
      <c r="A429" s="81"/>
      <c r="B429" s="96" t="s">
        <v>278</v>
      </c>
      <c r="C429" s="83"/>
      <c r="D429" s="83"/>
      <c r="E429" s="83"/>
    </row>
    <row r="430" spans="1:5" ht="15">
      <c r="A430" s="58">
        <v>100</v>
      </c>
      <c r="B430" s="59" t="s">
        <v>195</v>
      </c>
      <c r="C430" s="82">
        <f aca="true" t="shared" si="14" ref="C430:E432">C397+C411</f>
        <v>132977</v>
      </c>
      <c r="D430" s="82">
        <f t="shared" si="14"/>
        <v>132977</v>
      </c>
      <c r="E430" s="82">
        <f t="shared" si="14"/>
        <v>31635</v>
      </c>
    </row>
    <row r="431" spans="1:5" ht="15">
      <c r="A431" s="58">
        <v>200</v>
      </c>
      <c r="B431" s="59" t="s">
        <v>215</v>
      </c>
      <c r="C431" s="82">
        <f t="shared" si="14"/>
        <v>4000</v>
      </c>
      <c r="D431" s="82">
        <f t="shared" si="14"/>
        <v>3800</v>
      </c>
      <c r="E431" s="82">
        <f t="shared" si="14"/>
        <v>47</v>
      </c>
    </row>
    <row r="432" spans="1:5" ht="15">
      <c r="A432" s="58">
        <v>551</v>
      </c>
      <c r="B432" s="59" t="s">
        <v>225</v>
      </c>
      <c r="C432" s="82">
        <f t="shared" si="14"/>
        <v>15597</v>
      </c>
      <c r="D432" s="82">
        <f t="shared" si="14"/>
        <v>15597</v>
      </c>
      <c r="E432" s="82">
        <f t="shared" si="14"/>
        <v>3787</v>
      </c>
    </row>
    <row r="433" spans="1:5" ht="15">
      <c r="A433" s="58">
        <v>552</v>
      </c>
      <c r="B433" s="59" t="s">
        <v>217</v>
      </c>
      <c r="C433" s="82">
        <f>C400</f>
        <v>0</v>
      </c>
      <c r="D433" s="82">
        <f>D400</f>
        <v>200</v>
      </c>
      <c r="E433" s="82">
        <f>E400</f>
        <v>110</v>
      </c>
    </row>
    <row r="434" spans="1:5" ht="15">
      <c r="A434" s="58">
        <v>560</v>
      </c>
      <c r="B434" s="59" t="s">
        <v>227</v>
      </c>
      <c r="C434" s="82">
        <f aca="true" t="shared" si="15" ref="C434:E436">C401+C414</f>
        <v>6574</v>
      </c>
      <c r="D434" s="82">
        <f t="shared" si="15"/>
        <v>6574</v>
      </c>
      <c r="E434" s="82">
        <f t="shared" si="15"/>
        <v>1610</v>
      </c>
    </row>
    <row r="435" spans="1:5" ht="15">
      <c r="A435" s="58">
        <v>580</v>
      </c>
      <c r="B435" s="59" t="s">
        <v>219</v>
      </c>
      <c r="C435" s="82">
        <f t="shared" si="15"/>
        <v>3836</v>
      </c>
      <c r="D435" s="82">
        <f t="shared" si="15"/>
        <v>3836</v>
      </c>
      <c r="E435" s="82">
        <f t="shared" si="15"/>
        <v>445</v>
      </c>
    </row>
    <row r="436" spans="1:5" ht="15">
      <c r="A436" s="58">
        <v>1000</v>
      </c>
      <c r="B436" s="59" t="s">
        <v>198</v>
      </c>
      <c r="C436" s="82">
        <f t="shared" si="15"/>
        <v>31053</v>
      </c>
      <c r="D436" s="82">
        <f t="shared" si="15"/>
        <v>31053</v>
      </c>
      <c r="E436" s="82">
        <f t="shared" si="15"/>
        <v>20142</v>
      </c>
    </row>
    <row r="437" spans="1:5" ht="15">
      <c r="A437" s="58">
        <v>1012</v>
      </c>
      <c r="B437" s="59" t="s">
        <v>247</v>
      </c>
      <c r="C437" s="82">
        <f>C417</f>
        <v>2000</v>
      </c>
      <c r="D437" s="82">
        <f>D417</f>
        <v>2000</v>
      </c>
      <c r="E437" s="82">
        <f>E417</f>
        <v>0</v>
      </c>
    </row>
    <row r="438" spans="1:5" ht="15">
      <c r="A438" s="58">
        <v>1013</v>
      </c>
      <c r="B438" s="59" t="s">
        <v>201</v>
      </c>
      <c r="C438" s="82">
        <f>C404+C418</f>
        <v>1080</v>
      </c>
      <c r="D438" s="82">
        <f>D404+D418</f>
        <v>1080</v>
      </c>
      <c r="E438" s="82">
        <f>E404+E418</f>
        <v>0</v>
      </c>
    </row>
    <row r="439" spans="1:5" ht="15">
      <c r="A439" s="58">
        <v>1014</v>
      </c>
      <c r="B439" s="59" t="s">
        <v>221</v>
      </c>
      <c r="C439" s="82">
        <f>C405</f>
        <v>100</v>
      </c>
      <c r="D439" s="82">
        <f>D405</f>
        <v>100</v>
      </c>
      <c r="E439" s="82">
        <f>E405</f>
        <v>0</v>
      </c>
    </row>
    <row r="440" spans="1:5" ht="15">
      <c r="A440" s="58">
        <v>1015</v>
      </c>
      <c r="B440" s="59" t="s">
        <v>205</v>
      </c>
      <c r="C440" s="82">
        <f>C419</f>
        <v>1200</v>
      </c>
      <c r="D440" s="82">
        <f>D419</f>
        <v>1200</v>
      </c>
      <c r="E440" s="82">
        <f>E419</f>
        <v>377</v>
      </c>
    </row>
    <row r="441" spans="1:5" ht="15">
      <c r="A441" s="58">
        <v>1016</v>
      </c>
      <c r="B441" s="59" t="s">
        <v>202</v>
      </c>
      <c r="C441" s="82">
        <f aca="true" t="shared" si="16" ref="C441:E443">C406+C420</f>
        <v>18393</v>
      </c>
      <c r="D441" s="82">
        <f t="shared" si="16"/>
        <v>19923</v>
      </c>
      <c r="E441" s="82">
        <f t="shared" si="16"/>
        <v>19389</v>
      </c>
    </row>
    <row r="442" spans="1:5" ht="15">
      <c r="A442" s="58">
        <v>1020</v>
      </c>
      <c r="B442" s="59" t="s">
        <v>206</v>
      </c>
      <c r="C442" s="82">
        <f t="shared" si="16"/>
        <v>3500</v>
      </c>
      <c r="D442" s="82">
        <f t="shared" si="16"/>
        <v>3500</v>
      </c>
      <c r="E442" s="82">
        <f t="shared" si="16"/>
        <v>376</v>
      </c>
    </row>
    <row r="443" spans="1:5" ht="15">
      <c r="A443" s="58">
        <v>1091</v>
      </c>
      <c r="B443" s="59" t="s">
        <v>199</v>
      </c>
      <c r="C443" s="82">
        <f t="shared" si="16"/>
        <v>3980</v>
      </c>
      <c r="D443" s="82">
        <f t="shared" si="16"/>
        <v>2450</v>
      </c>
      <c r="E443" s="82">
        <f t="shared" si="16"/>
        <v>0</v>
      </c>
    </row>
    <row r="444" spans="1:5" ht="15">
      <c r="A444" s="101">
        <v>1098</v>
      </c>
      <c r="B444" s="102" t="s">
        <v>213</v>
      </c>
      <c r="C444" s="82">
        <f>C423</f>
        <v>800</v>
      </c>
      <c r="D444" s="82">
        <f>D423</f>
        <v>800</v>
      </c>
      <c r="E444" s="82">
        <f>E423</f>
        <v>0</v>
      </c>
    </row>
    <row r="445" spans="1:5" ht="15">
      <c r="A445" s="75">
        <v>5100</v>
      </c>
      <c r="B445" s="64" t="s">
        <v>210</v>
      </c>
      <c r="C445" s="82">
        <f aca="true" t="shared" si="17" ref="C445:E446">C426</f>
        <v>75000</v>
      </c>
      <c r="D445" s="82">
        <f t="shared" si="17"/>
        <v>80000</v>
      </c>
      <c r="E445" s="82">
        <f t="shared" si="17"/>
        <v>4800</v>
      </c>
    </row>
    <row r="446" spans="1:5" ht="15">
      <c r="A446" s="62">
        <v>5202</v>
      </c>
      <c r="B446" s="60" t="s">
        <v>236</v>
      </c>
      <c r="C446" s="82">
        <f t="shared" si="17"/>
        <v>5000</v>
      </c>
      <c r="D446" s="82">
        <f t="shared" si="17"/>
        <v>0</v>
      </c>
      <c r="E446" s="82">
        <f t="shared" si="17"/>
        <v>0</v>
      </c>
    </row>
    <row r="447" spans="1:5" ht="15.75">
      <c r="A447" s="81"/>
      <c r="B447" s="56" t="s">
        <v>271</v>
      </c>
      <c r="C447" s="83">
        <f>C409+C424+C428</f>
        <v>274037</v>
      </c>
      <c r="D447" s="83">
        <f>D409+D424+D428</f>
        <v>274037</v>
      </c>
      <c r="E447" s="83">
        <f>E409+E424+E428</f>
        <v>62576</v>
      </c>
    </row>
    <row r="448" spans="1:5" ht="28.5">
      <c r="A448" s="62"/>
      <c r="B448" s="61" t="s">
        <v>248</v>
      </c>
      <c r="C448" s="82"/>
      <c r="D448" s="82"/>
      <c r="E448" s="82"/>
    </row>
    <row r="449" spans="1:5" ht="15">
      <c r="A449" s="58">
        <v>1000</v>
      </c>
      <c r="B449" s="59" t="s">
        <v>198</v>
      </c>
      <c r="C449" s="82">
        <f>C450</f>
        <v>124560</v>
      </c>
      <c r="D449" s="82">
        <f>D450</f>
        <v>124560</v>
      </c>
      <c r="E449" s="82">
        <f>E450</f>
        <v>37368</v>
      </c>
    </row>
    <row r="450" spans="1:5" ht="15">
      <c r="A450" s="58">
        <v>1020</v>
      </c>
      <c r="B450" s="59" t="s">
        <v>206</v>
      </c>
      <c r="C450" s="82">
        <v>124560</v>
      </c>
      <c r="D450" s="82">
        <v>124560</v>
      </c>
      <c r="E450" s="82">
        <v>37368</v>
      </c>
    </row>
    <row r="451" spans="1:5" ht="15">
      <c r="A451" s="62"/>
      <c r="B451" s="66" t="s">
        <v>193</v>
      </c>
      <c r="C451" s="83">
        <f>C449</f>
        <v>124560</v>
      </c>
      <c r="D451" s="83">
        <f>D449</f>
        <v>124560</v>
      </c>
      <c r="E451" s="83">
        <f>E449</f>
        <v>37368</v>
      </c>
    </row>
    <row r="452" spans="1:5" ht="28.5" customHeight="1">
      <c r="A452" s="75"/>
      <c r="B452" s="77" t="s">
        <v>279</v>
      </c>
      <c r="C452" s="83"/>
      <c r="D452" s="83"/>
      <c r="E452" s="83"/>
    </row>
    <row r="453" spans="1:5" ht="15">
      <c r="A453" s="58">
        <v>100</v>
      </c>
      <c r="B453" s="59" t="s">
        <v>195</v>
      </c>
      <c r="C453" s="82">
        <v>84301</v>
      </c>
      <c r="D453" s="82">
        <v>84301</v>
      </c>
      <c r="E453" s="82">
        <v>19449</v>
      </c>
    </row>
    <row r="454" spans="1:5" ht="15">
      <c r="A454" s="75">
        <v>200</v>
      </c>
      <c r="B454" s="64" t="s">
        <v>250</v>
      </c>
      <c r="C454" s="82"/>
      <c r="D454" s="82"/>
      <c r="E454" s="82"/>
    </row>
    <row r="455" spans="1:5" ht="15">
      <c r="A455" s="75">
        <v>551</v>
      </c>
      <c r="B455" s="64" t="s">
        <v>191</v>
      </c>
      <c r="C455" s="82">
        <v>8852</v>
      </c>
      <c r="D455" s="82">
        <v>8852</v>
      </c>
      <c r="E455" s="82">
        <v>2155</v>
      </c>
    </row>
    <row r="456" spans="1:5" ht="15">
      <c r="A456" s="75">
        <v>560</v>
      </c>
      <c r="B456" s="64" t="s">
        <v>192</v>
      </c>
      <c r="C456" s="82">
        <v>4046</v>
      </c>
      <c r="D456" s="82">
        <v>4046</v>
      </c>
      <c r="E456" s="82">
        <v>962</v>
      </c>
    </row>
    <row r="457" spans="1:5" ht="15">
      <c r="A457" s="75">
        <v>580</v>
      </c>
      <c r="B457" s="64" t="s">
        <v>280</v>
      </c>
      <c r="C457" s="82">
        <v>2360</v>
      </c>
      <c r="D457" s="82">
        <v>2360</v>
      </c>
      <c r="E457" s="82">
        <v>397</v>
      </c>
    </row>
    <row r="458" spans="1:5" ht="15">
      <c r="A458" s="75">
        <v>1000</v>
      </c>
      <c r="B458" s="64" t="s">
        <v>198</v>
      </c>
      <c r="C458" s="82">
        <f>SUM(C459:C465)</f>
        <v>62184</v>
      </c>
      <c r="D458" s="82">
        <f>SUM(D459:D465)</f>
        <v>62184</v>
      </c>
      <c r="E458" s="82">
        <f>SUM(E459:E465)</f>
        <v>13508</v>
      </c>
    </row>
    <row r="459" spans="1:5" ht="15">
      <c r="A459" s="75">
        <v>1011</v>
      </c>
      <c r="B459" s="64" t="s">
        <v>220</v>
      </c>
      <c r="C459" s="82">
        <v>44000</v>
      </c>
      <c r="D459" s="82">
        <v>44000</v>
      </c>
      <c r="E459" s="82">
        <v>9203</v>
      </c>
    </row>
    <row r="460" spans="1:5" ht="15">
      <c r="A460" s="75">
        <v>1013</v>
      </c>
      <c r="B460" s="64" t="s">
        <v>281</v>
      </c>
      <c r="C460" s="82"/>
      <c r="D460" s="82"/>
      <c r="E460" s="82"/>
    </row>
    <row r="461" spans="1:5" ht="15">
      <c r="A461" s="75">
        <v>1015</v>
      </c>
      <c r="B461" s="64" t="s">
        <v>257</v>
      </c>
      <c r="C461" s="82">
        <v>2500</v>
      </c>
      <c r="D461" s="82">
        <v>2500</v>
      </c>
      <c r="E461" s="82">
        <v>689</v>
      </c>
    </row>
    <row r="462" spans="1:5" ht="15">
      <c r="A462" s="75">
        <v>1016</v>
      </c>
      <c r="B462" s="64" t="s">
        <v>282</v>
      </c>
      <c r="C462" s="82">
        <v>10784</v>
      </c>
      <c r="D462" s="82">
        <v>10784</v>
      </c>
      <c r="E462" s="82">
        <v>3146</v>
      </c>
    </row>
    <row r="463" spans="1:5" ht="15">
      <c r="A463" s="75">
        <v>1020</v>
      </c>
      <c r="B463" s="64" t="s">
        <v>267</v>
      </c>
      <c r="C463" s="82">
        <v>1500</v>
      </c>
      <c r="D463" s="82">
        <v>1500</v>
      </c>
      <c r="E463" s="82">
        <v>470</v>
      </c>
    </row>
    <row r="464" spans="1:5" ht="15">
      <c r="A464" s="75">
        <v>1030</v>
      </c>
      <c r="B464" s="64" t="s">
        <v>228</v>
      </c>
      <c r="C464" s="82">
        <v>900</v>
      </c>
      <c r="D464" s="82">
        <v>900</v>
      </c>
      <c r="E464" s="82"/>
    </row>
    <row r="465" spans="1:5" ht="15">
      <c r="A465" s="75">
        <v>1091</v>
      </c>
      <c r="B465" s="64" t="s">
        <v>199</v>
      </c>
      <c r="C465" s="82">
        <v>2500</v>
      </c>
      <c r="D465" s="82">
        <v>2500</v>
      </c>
      <c r="E465" s="82"/>
    </row>
    <row r="466" spans="1:5" ht="15">
      <c r="A466" s="75">
        <v>5200</v>
      </c>
      <c r="B466" s="64" t="s">
        <v>230</v>
      </c>
      <c r="C466" s="82"/>
      <c r="D466" s="82"/>
      <c r="E466" s="82"/>
    </row>
    <row r="467" spans="1:5" ht="15">
      <c r="A467" s="62"/>
      <c r="B467" s="66" t="s">
        <v>193</v>
      </c>
      <c r="C467" s="83">
        <f>SUM(C453:C458)+C466</f>
        <v>161743</v>
      </c>
      <c r="D467" s="83">
        <f>SUM(D453:D458)+D466</f>
        <v>161743</v>
      </c>
      <c r="E467" s="83">
        <f>SUM(E453:E458)+E466</f>
        <v>36471</v>
      </c>
    </row>
    <row r="468" spans="1:5" ht="27.75" customHeight="1">
      <c r="A468" s="75"/>
      <c r="B468" s="77" t="s">
        <v>283</v>
      </c>
      <c r="C468" s="83"/>
      <c r="D468" s="83"/>
      <c r="E468" s="83"/>
    </row>
    <row r="469" spans="1:5" ht="15">
      <c r="A469" s="58">
        <v>100</v>
      </c>
      <c r="B469" s="59" t="s">
        <v>195</v>
      </c>
      <c r="C469" s="82">
        <v>6504</v>
      </c>
      <c r="D469" s="82">
        <v>6504</v>
      </c>
      <c r="E469" s="82">
        <v>1345</v>
      </c>
    </row>
    <row r="470" spans="1:5" ht="15">
      <c r="A470" s="75">
        <v>200</v>
      </c>
      <c r="B470" s="64" t="s">
        <v>250</v>
      </c>
      <c r="C470" s="82">
        <v>4080</v>
      </c>
      <c r="D470" s="82">
        <v>4080</v>
      </c>
      <c r="E470" s="82"/>
    </row>
    <row r="471" spans="1:5" ht="15">
      <c r="A471" s="75">
        <v>551</v>
      </c>
      <c r="B471" s="64" t="s">
        <v>191</v>
      </c>
      <c r="C471" s="82">
        <v>1111</v>
      </c>
      <c r="D471" s="82">
        <v>1111</v>
      </c>
      <c r="E471" s="82">
        <v>179</v>
      </c>
    </row>
    <row r="472" spans="1:5" ht="15">
      <c r="A472" s="75">
        <v>560</v>
      </c>
      <c r="B472" s="64" t="s">
        <v>192</v>
      </c>
      <c r="C472" s="82">
        <v>508</v>
      </c>
      <c r="D472" s="82">
        <v>508</v>
      </c>
      <c r="E472" s="82">
        <v>46</v>
      </c>
    </row>
    <row r="473" spans="1:5" ht="15">
      <c r="A473" s="75">
        <v>580</v>
      </c>
      <c r="B473" s="64" t="s">
        <v>280</v>
      </c>
      <c r="C473" s="82"/>
      <c r="D473" s="82"/>
      <c r="E473" s="82"/>
    </row>
    <row r="474" spans="1:5" ht="15">
      <c r="A474" s="75">
        <v>1000</v>
      </c>
      <c r="B474" s="64" t="s">
        <v>198</v>
      </c>
      <c r="C474" s="82">
        <f>SUM(C475:C478)</f>
        <v>3750</v>
      </c>
      <c r="D474" s="82">
        <f>SUM(D475:D478)</f>
        <v>3750</v>
      </c>
      <c r="E474" s="82">
        <f>SUM(E475:E478)</f>
        <v>62</v>
      </c>
    </row>
    <row r="475" spans="1:5" ht="15">
      <c r="A475" s="75">
        <v>1015</v>
      </c>
      <c r="B475" s="64" t="s">
        <v>257</v>
      </c>
      <c r="C475" s="82">
        <v>300</v>
      </c>
      <c r="D475" s="82">
        <v>300</v>
      </c>
      <c r="E475" s="82">
        <v>50</v>
      </c>
    </row>
    <row r="476" spans="1:5" ht="15">
      <c r="A476" s="75">
        <v>1016</v>
      </c>
      <c r="B476" s="64" t="s">
        <v>282</v>
      </c>
      <c r="C476" s="82">
        <v>2060</v>
      </c>
      <c r="D476" s="82">
        <v>2060</v>
      </c>
      <c r="E476" s="82">
        <v>12</v>
      </c>
    </row>
    <row r="477" spans="1:5" ht="15">
      <c r="A477" s="75">
        <v>1030</v>
      </c>
      <c r="B477" s="64" t="s">
        <v>228</v>
      </c>
      <c r="C477" s="82">
        <v>1200</v>
      </c>
      <c r="D477" s="82">
        <v>1200</v>
      </c>
      <c r="E477" s="82"/>
    </row>
    <row r="478" spans="1:5" ht="15">
      <c r="A478" s="75">
        <v>1091</v>
      </c>
      <c r="B478" s="64" t="s">
        <v>199</v>
      </c>
      <c r="C478" s="82">
        <v>190</v>
      </c>
      <c r="D478" s="82">
        <v>190</v>
      </c>
      <c r="E478" s="82"/>
    </row>
    <row r="479" spans="1:5" ht="15">
      <c r="A479" s="62">
        <v>5202</v>
      </c>
      <c r="B479" s="60" t="s">
        <v>236</v>
      </c>
      <c r="C479" s="82">
        <v>12000</v>
      </c>
      <c r="D479" s="82">
        <v>12000</v>
      </c>
      <c r="E479" s="82"/>
    </row>
    <row r="480" spans="1:5" ht="15">
      <c r="A480" s="62"/>
      <c r="B480" s="66" t="s">
        <v>193</v>
      </c>
      <c r="C480" s="83">
        <f>SUM(C469:C474)+C479</f>
        <v>27953</v>
      </c>
      <c r="D480" s="83">
        <f>SUM(D469:D474)+D479</f>
        <v>27953</v>
      </c>
      <c r="E480" s="83">
        <f>SUM(E469:E474)+E479</f>
        <v>1632</v>
      </c>
    </row>
    <row r="481" spans="1:5" ht="28.5">
      <c r="A481" s="62"/>
      <c r="B481" s="61" t="s">
        <v>249</v>
      </c>
      <c r="C481" s="82"/>
      <c r="D481" s="82"/>
      <c r="E481" s="82"/>
    </row>
    <row r="482" spans="1:5" ht="15">
      <c r="A482" s="62">
        <v>200</v>
      </c>
      <c r="B482" s="60" t="s">
        <v>250</v>
      </c>
      <c r="C482" s="82"/>
      <c r="D482" s="82">
        <v>9955</v>
      </c>
      <c r="E482" s="82">
        <v>9956</v>
      </c>
    </row>
    <row r="483" spans="1:5" ht="15">
      <c r="A483" s="62">
        <v>551</v>
      </c>
      <c r="B483" s="60" t="s">
        <v>191</v>
      </c>
      <c r="C483" s="82"/>
      <c r="D483" s="82">
        <v>1005</v>
      </c>
      <c r="E483" s="82">
        <v>1005</v>
      </c>
    </row>
    <row r="484" spans="1:5" ht="15">
      <c r="A484" s="62">
        <v>560</v>
      </c>
      <c r="B484" s="60" t="s">
        <v>192</v>
      </c>
      <c r="C484" s="82"/>
      <c r="D484" s="82">
        <v>476</v>
      </c>
      <c r="E484" s="82">
        <v>476</v>
      </c>
    </row>
    <row r="485" spans="1:5" ht="15">
      <c r="A485" s="62">
        <v>580</v>
      </c>
      <c r="B485" s="60" t="s">
        <v>197</v>
      </c>
      <c r="C485" s="82"/>
      <c r="D485" s="82">
        <v>262</v>
      </c>
      <c r="E485" s="82">
        <v>262</v>
      </c>
    </row>
    <row r="486" spans="1:5" ht="15">
      <c r="A486" s="62"/>
      <c r="B486" s="103" t="s">
        <v>193</v>
      </c>
      <c r="C486" s="82"/>
      <c r="D486" s="83">
        <f>SUM(D482:D485)</f>
        <v>11698</v>
      </c>
      <c r="E486" s="83">
        <f>SUM(E482:E485)</f>
        <v>11699</v>
      </c>
    </row>
    <row r="487" spans="1:5" ht="28.5">
      <c r="A487" s="62"/>
      <c r="B487" s="61" t="s">
        <v>314</v>
      </c>
      <c r="C487" s="82"/>
      <c r="D487" s="82"/>
      <c r="E487" s="82"/>
    </row>
    <row r="488" spans="1:5" ht="15">
      <c r="A488" s="62">
        <v>4219</v>
      </c>
      <c r="B488" s="60" t="s">
        <v>251</v>
      </c>
      <c r="C488" s="82"/>
      <c r="D488" s="82">
        <v>11964</v>
      </c>
      <c r="E488" s="82">
        <v>5791</v>
      </c>
    </row>
    <row r="489" spans="1:5" ht="15">
      <c r="A489" s="62"/>
      <c r="B489" s="66" t="s">
        <v>193</v>
      </c>
      <c r="C489" s="83">
        <f>C488</f>
        <v>0</v>
      </c>
      <c r="D489" s="83">
        <f>D488</f>
        <v>11964</v>
      </c>
      <c r="E489" s="83">
        <f>E488</f>
        <v>5791</v>
      </c>
    </row>
    <row r="490" spans="1:5" ht="31.5">
      <c r="A490" s="62"/>
      <c r="B490" s="96" t="s">
        <v>284</v>
      </c>
      <c r="C490" s="82"/>
      <c r="D490" s="82"/>
      <c r="E490" s="82"/>
    </row>
    <row r="491" spans="1:5" ht="15">
      <c r="A491" s="58">
        <v>100</v>
      </c>
      <c r="B491" s="59" t="s">
        <v>195</v>
      </c>
      <c r="C491" s="82">
        <f>C453+C469</f>
        <v>90805</v>
      </c>
      <c r="D491" s="82">
        <f>D453+D469</f>
        <v>90805</v>
      </c>
      <c r="E491" s="82">
        <f>E453+E469</f>
        <v>20794</v>
      </c>
    </row>
    <row r="492" spans="1:5" ht="15">
      <c r="A492" s="75">
        <v>200</v>
      </c>
      <c r="B492" s="64" t="s">
        <v>250</v>
      </c>
      <c r="C492" s="82">
        <f aca="true" t="shared" si="18" ref="C492:E495">C454+C470+C482</f>
        <v>4080</v>
      </c>
      <c r="D492" s="82">
        <f t="shared" si="18"/>
        <v>14035</v>
      </c>
      <c r="E492" s="82">
        <f t="shared" si="18"/>
        <v>9956</v>
      </c>
    </row>
    <row r="493" spans="1:5" ht="15">
      <c r="A493" s="75">
        <v>551</v>
      </c>
      <c r="B493" s="64" t="s">
        <v>191</v>
      </c>
      <c r="C493" s="82">
        <f t="shared" si="18"/>
        <v>9963</v>
      </c>
      <c r="D493" s="82">
        <f t="shared" si="18"/>
        <v>10968</v>
      </c>
      <c r="E493" s="82">
        <f t="shared" si="18"/>
        <v>3339</v>
      </c>
    </row>
    <row r="494" spans="1:5" ht="15">
      <c r="A494" s="75">
        <v>560</v>
      </c>
      <c r="B494" s="64" t="s">
        <v>192</v>
      </c>
      <c r="C494" s="82">
        <f t="shared" si="18"/>
        <v>4554</v>
      </c>
      <c r="D494" s="82">
        <f t="shared" si="18"/>
        <v>5030</v>
      </c>
      <c r="E494" s="82">
        <f t="shared" si="18"/>
        <v>1484</v>
      </c>
    </row>
    <row r="495" spans="1:5" ht="15">
      <c r="A495" s="75">
        <v>580</v>
      </c>
      <c r="B495" s="64" t="s">
        <v>280</v>
      </c>
      <c r="C495" s="82">
        <f t="shared" si="18"/>
        <v>2360</v>
      </c>
      <c r="D495" s="82">
        <f t="shared" si="18"/>
        <v>2622</v>
      </c>
      <c r="E495" s="82">
        <f t="shared" si="18"/>
        <v>659</v>
      </c>
    </row>
    <row r="496" spans="1:5" ht="15">
      <c r="A496" s="75">
        <v>1000</v>
      </c>
      <c r="B496" s="64" t="s">
        <v>198</v>
      </c>
      <c r="C496" s="82">
        <f>C449+C458+C474</f>
        <v>190494</v>
      </c>
      <c r="D496" s="82">
        <f>D449+D458+D474</f>
        <v>190494</v>
      </c>
      <c r="E496" s="82">
        <f>E449+E458+E474</f>
        <v>50938</v>
      </c>
    </row>
    <row r="497" spans="1:5" ht="15">
      <c r="A497" s="75">
        <v>1011</v>
      </c>
      <c r="B497" s="64" t="s">
        <v>220</v>
      </c>
      <c r="C497" s="82">
        <f aca="true" t="shared" si="19" ref="C497:E498">C459</f>
        <v>44000</v>
      </c>
      <c r="D497" s="82">
        <f t="shared" si="19"/>
        <v>44000</v>
      </c>
      <c r="E497" s="82">
        <f t="shared" si="19"/>
        <v>9203</v>
      </c>
    </row>
    <row r="498" spans="1:5" ht="15">
      <c r="A498" s="75">
        <v>1013</v>
      </c>
      <c r="B498" s="64" t="s">
        <v>281</v>
      </c>
      <c r="C498" s="82">
        <f t="shared" si="19"/>
        <v>0</v>
      </c>
      <c r="D498" s="82">
        <f t="shared" si="19"/>
        <v>0</v>
      </c>
      <c r="E498" s="82">
        <f t="shared" si="19"/>
        <v>0</v>
      </c>
    </row>
    <row r="499" spans="1:5" ht="15">
      <c r="A499" s="75">
        <v>1015</v>
      </c>
      <c r="B499" s="64" t="s">
        <v>257</v>
      </c>
      <c r="C499" s="82">
        <f aca="true" t="shared" si="20" ref="C499:E500">C461+C475</f>
        <v>2800</v>
      </c>
      <c r="D499" s="82">
        <f t="shared" si="20"/>
        <v>2800</v>
      </c>
      <c r="E499" s="82">
        <f t="shared" si="20"/>
        <v>739</v>
      </c>
    </row>
    <row r="500" spans="1:5" ht="15">
      <c r="A500" s="75">
        <v>1016</v>
      </c>
      <c r="B500" s="64" t="s">
        <v>282</v>
      </c>
      <c r="C500" s="82">
        <f t="shared" si="20"/>
        <v>12844</v>
      </c>
      <c r="D500" s="82">
        <f t="shared" si="20"/>
        <v>12844</v>
      </c>
      <c r="E500" s="82">
        <f t="shared" si="20"/>
        <v>3158</v>
      </c>
    </row>
    <row r="501" spans="1:5" ht="15">
      <c r="A501" s="75">
        <v>1020</v>
      </c>
      <c r="B501" s="64" t="s">
        <v>267</v>
      </c>
      <c r="C501" s="82">
        <f>C450+C463</f>
        <v>126060</v>
      </c>
      <c r="D501" s="82">
        <f>D450+D463</f>
        <v>126060</v>
      </c>
      <c r="E501" s="82">
        <f>E450+E463</f>
        <v>37838</v>
      </c>
    </row>
    <row r="502" spans="1:5" ht="15">
      <c r="A502" s="75">
        <v>1030</v>
      </c>
      <c r="B502" s="64" t="s">
        <v>228</v>
      </c>
      <c r="C502" s="82">
        <f aca="true" t="shared" si="21" ref="C502:E503">C464+C477</f>
        <v>2100</v>
      </c>
      <c r="D502" s="82">
        <f t="shared" si="21"/>
        <v>2100</v>
      </c>
      <c r="E502" s="82">
        <f t="shared" si="21"/>
        <v>0</v>
      </c>
    </row>
    <row r="503" spans="1:5" ht="15">
      <c r="A503" s="75">
        <v>1091</v>
      </c>
      <c r="B503" s="64" t="s">
        <v>199</v>
      </c>
      <c r="C503" s="82">
        <f t="shared" si="21"/>
        <v>2690</v>
      </c>
      <c r="D503" s="82">
        <f t="shared" si="21"/>
        <v>2690</v>
      </c>
      <c r="E503" s="82">
        <f t="shared" si="21"/>
        <v>0</v>
      </c>
    </row>
    <row r="504" spans="1:5" ht="15">
      <c r="A504" s="62">
        <v>4219</v>
      </c>
      <c r="B504" s="60" t="s">
        <v>251</v>
      </c>
      <c r="C504" s="82">
        <f>C488</f>
        <v>0</v>
      </c>
      <c r="D504" s="82">
        <f>D488</f>
        <v>11964</v>
      </c>
      <c r="E504" s="82">
        <f>E488</f>
        <v>5791</v>
      </c>
    </row>
    <row r="505" spans="1:5" ht="15">
      <c r="A505" s="75">
        <v>5200</v>
      </c>
      <c r="B505" s="64" t="s">
        <v>230</v>
      </c>
      <c r="C505" s="82">
        <f>C466+C479</f>
        <v>12000</v>
      </c>
      <c r="D505" s="82">
        <f>D466+D479</f>
        <v>12000</v>
      </c>
      <c r="E505" s="82">
        <f>E466+E479</f>
        <v>0</v>
      </c>
    </row>
    <row r="506" spans="1:5" ht="15.75">
      <c r="A506" s="62"/>
      <c r="B506" s="56" t="s">
        <v>271</v>
      </c>
      <c r="C506" s="83">
        <f>C451+C467+C480+C486+C489</f>
        <v>314256</v>
      </c>
      <c r="D506" s="83">
        <f>D451+D467+D480+D486+D489</f>
        <v>337918</v>
      </c>
      <c r="E506" s="83">
        <f>E451+E467+E480+E486+E489</f>
        <v>92961</v>
      </c>
    </row>
    <row r="507" spans="1:5" ht="28.5">
      <c r="A507" s="75"/>
      <c r="B507" s="77" t="s">
        <v>285</v>
      </c>
      <c r="C507" s="82"/>
      <c r="D507" s="82"/>
      <c r="E507" s="82"/>
    </row>
    <row r="508" spans="1:5" ht="15">
      <c r="A508" s="75">
        <v>1000</v>
      </c>
      <c r="B508" s="64" t="s">
        <v>198</v>
      </c>
      <c r="C508" s="82">
        <f>SUM(C509:C510)</f>
        <v>36250</v>
      </c>
      <c r="D508" s="82">
        <f>SUM(D509:D510)</f>
        <v>36250</v>
      </c>
      <c r="E508" s="82">
        <f>SUM(E509:E510)</f>
        <v>0</v>
      </c>
    </row>
    <row r="509" spans="1:5" ht="15">
      <c r="A509" s="75">
        <v>1020</v>
      </c>
      <c r="B509" s="64" t="s">
        <v>206</v>
      </c>
      <c r="C509" s="82">
        <v>36000</v>
      </c>
      <c r="D509" s="82">
        <v>36000</v>
      </c>
      <c r="E509" s="82"/>
    </row>
    <row r="510" spans="1:5" ht="15">
      <c r="A510" s="75">
        <v>1098</v>
      </c>
      <c r="B510" s="64" t="s">
        <v>260</v>
      </c>
      <c r="C510" s="82">
        <v>250</v>
      </c>
      <c r="D510" s="82">
        <v>250</v>
      </c>
      <c r="E510" s="82"/>
    </row>
    <row r="511" spans="1:5" ht="15">
      <c r="A511" s="75">
        <v>5100</v>
      </c>
      <c r="B511" s="64" t="s">
        <v>210</v>
      </c>
      <c r="C511" s="82"/>
      <c r="D511" s="82"/>
      <c r="E511" s="82"/>
    </row>
    <row r="512" spans="1:5" ht="15">
      <c r="A512" s="58">
        <v>5206</v>
      </c>
      <c r="B512" s="73" t="s">
        <v>286</v>
      </c>
      <c r="C512" s="82"/>
      <c r="D512" s="82"/>
      <c r="E512" s="82"/>
    </row>
    <row r="513" spans="1:5" ht="15">
      <c r="A513" s="62"/>
      <c r="B513" s="103" t="s">
        <v>193</v>
      </c>
      <c r="C513" s="83">
        <f>C508+C511+C512</f>
        <v>36250</v>
      </c>
      <c r="D513" s="83">
        <f>D508+D511+D512</f>
        <v>36250</v>
      </c>
      <c r="E513" s="83">
        <f>E508+E511+E512</f>
        <v>0</v>
      </c>
    </row>
    <row r="514" spans="1:5" ht="28.5">
      <c r="A514" s="75"/>
      <c r="B514" s="77" t="s">
        <v>287</v>
      </c>
      <c r="C514" s="82"/>
      <c r="D514" s="82"/>
      <c r="E514" s="82"/>
    </row>
    <row r="515" spans="1:5" ht="15">
      <c r="A515" s="75">
        <v>1000</v>
      </c>
      <c r="B515" s="64" t="s">
        <v>198</v>
      </c>
      <c r="C515" s="82">
        <f>SUM(C516:C518)</f>
        <v>184760</v>
      </c>
      <c r="D515" s="82">
        <f>SUM(D516:D518)</f>
        <v>184760</v>
      </c>
      <c r="E515" s="82">
        <f>SUM(E516:E518)</f>
        <v>35232</v>
      </c>
    </row>
    <row r="516" spans="1:5" ht="15">
      <c r="A516" s="75">
        <v>1015</v>
      </c>
      <c r="B516" s="64" t="s">
        <v>257</v>
      </c>
      <c r="C516" s="82">
        <v>15000</v>
      </c>
      <c r="D516" s="82">
        <v>15000</v>
      </c>
      <c r="E516" s="82">
        <v>5094</v>
      </c>
    </row>
    <row r="517" spans="1:5" ht="15">
      <c r="A517" s="75">
        <v>1016</v>
      </c>
      <c r="B517" s="64" t="s">
        <v>266</v>
      </c>
      <c r="C517" s="82">
        <v>110000</v>
      </c>
      <c r="D517" s="82">
        <v>110000</v>
      </c>
      <c r="E517" s="82">
        <v>10409</v>
      </c>
    </row>
    <row r="518" spans="1:5" ht="15">
      <c r="A518" s="75">
        <v>1020</v>
      </c>
      <c r="B518" s="64" t="s">
        <v>206</v>
      </c>
      <c r="C518" s="82">
        <v>59760</v>
      </c>
      <c r="D518" s="82">
        <v>59760</v>
      </c>
      <c r="E518" s="82">
        <v>19729</v>
      </c>
    </row>
    <row r="519" spans="1:5" ht="15">
      <c r="A519" s="75"/>
      <c r="B519" s="74" t="s">
        <v>193</v>
      </c>
      <c r="C519" s="83">
        <f>C515</f>
        <v>184760</v>
      </c>
      <c r="D519" s="83">
        <f>D515</f>
        <v>184760</v>
      </c>
      <c r="E519" s="83">
        <f>E515</f>
        <v>35232</v>
      </c>
    </row>
    <row r="520" spans="1:5" ht="28.5">
      <c r="A520" s="76"/>
      <c r="B520" s="77" t="s">
        <v>288</v>
      </c>
      <c r="C520" s="82"/>
      <c r="D520" s="82"/>
      <c r="E520" s="82"/>
    </row>
    <row r="521" spans="1:5" ht="15">
      <c r="A521" s="75">
        <v>1000</v>
      </c>
      <c r="B521" s="64" t="s">
        <v>198</v>
      </c>
      <c r="C521" s="82">
        <f>SUM(C522:C524)</f>
        <v>609000</v>
      </c>
      <c r="D521" s="82">
        <f>SUM(D522:D524)</f>
        <v>609000</v>
      </c>
      <c r="E521" s="82">
        <f>SUM(E522:E524)</f>
        <v>153</v>
      </c>
    </row>
    <row r="522" spans="1:5" ht="15">
      <c r="A522" s="75">
        <v>1015</v>
      </c>
      <c r="B522" s="64" t="s">
        <v>257</v>
      </c>
      <c r="C522" s="82">
        <v>3000</v>
      </c>
      <c r="D522" s="82">
        <v>3000</v>
      </c>
      <c r="E522" s="82">
        <v>153</v>
      </c>
    </row>
    <row r="523" spans="1:5" ht="15">
      <c r="A523" s="75">
        <v>1020</v>
      </c>
      <c r="B523" s="64" t="s">
        <v>206</v>
      </c>
      <c r="C523" s="82">
        <v>6000</v>
      </c>
      <c r="D523" s="82">
        <v>6000</v>
      </c>
      <c r="E523" s="82"/>
    </row>
    <row r="524" spans="1:5" ht="15">
      <c r="A524" s="75">
        <v>1030</v>
      </c>
      <c r="B524" s="64" t="s">
        <v>228</v>
      </c>
      <c r="C524" s="82">
        <v>600000</v>
      </c>
      <c r="D524" s="82">
        <v>600000</v>
      </c>
      <c r="E524" s="82"/>
    </row>
    <row r="525" spans="1:5" ht="15">
      <c r="A525" s="75">
        <v>5100</v>
      </c>
      <c r="B525" s="64" t="s">
        <v>210</v>
      </c>
      <c r="C525" s="82">
        <v>100000</v>
      </c>
      <c r="D525" s="82">
        <v>100000</v>
      </c>
      <c r="E525" s="82"/>
    </row>
    <row r="526" spans="1:5" ht="15">
      <c r="A526" s="75"/>
      <c r="B526" s="74" t="s">
        <v>193</v>
      </c>
      <c r="C526" s="83">
        <f>C521+C525</f>
        <v>709000</v>
      </c>
      <c r="D526" s="83">
        <f>D521+D525</f>
        <v>709000</v>
      </c>
      <c r="E526" s="83">
        <f>E521+E525</f>
        <v>153</v>
      </c>
    </row>
    <row r="527" spans="1:5" ht="28.5">
      <c r="A527" s="75"/>
      <c r="B527" s="77" t="s">
        <v>289</v>
      </c>
      <c r="C527" s="82"/>
      <c r="D527" s="82"/>
      <c r="E527" s="82"/>
    </row>
    <row r="528" spans="1:5" ht="15">
      <c r="A528" s="75">
        <v>1000</v>
      </c>
      <c r="B528" s="64" t="s">
        <v>198</v>
      </c>
      <c r="C528" s="82">
        <f>SUM(C529:C531)</f>
        <v>18200</v>
      </c>
      <c r="D528" s="82">
        <f>SUM(D529:D531)</f>
        <v>18200</v>
      </c>
      <c r="E528" s="82">
        <f>SUM(E529:E531)</f>
        <v>984</v>
      </c>
    </row>
    <row r="529" spans="1:5" ht="15">
      <c r="A529" s="75">
        <v>1020</v>
      </c>
      <c r="B529" s="64" t="s">
        <v>206</v>
      </c>
      <c r="C529" s="82">
        <v>2200</v>
      </c>
      <c r="D529" s="82">
        <v>2200</v>
      </c>
      <c r="E529" s="82">
        <v>984</v>
      </c>
    </row>
    <row r="530" spans="1:5" ht="15">
      <c r="A530" s="75">
        <v>1030</v>
      </c>
      <c r="B530" s="64" t="s">
        <v>228</v>
      </c>
      <c r="C530" s="82">
        <v>15000</v>
      </c>
      <c r="D530" s="82">
        <v>15000</v>
      </c>
      <c r="E530" s="82"/>
    </row>
    <row r="531" spans="1:5" ht="15">
      <c r="A531" s="75">
        <v>1098</v>
      </c>
      <c r="B531" s="64" t="s">
        <v>260</v>
      </c>
      <c r="C531" s="82">
        <v>1000</v>
      </c>
      <c r="D531" s="82">
        <v>1000</v>
      </c>
      <c r="E531" s="82"/>
    </row>
    <row r="532" spans="1:5" ht="15">
      <c r="A532" s="75">
        <v>5100</v>
      </c>
      <c r="B532" s="64" t="s">
        <v>210</v>
      </c>
      <c r="C532" s="82">
        <v>72000</v>
      </c>
      <c r="D532" s="82">
        <v>72000</v>
      </c>
      <c r="E532" s="82">
        <v>19442</v>
      </c>
    </row>
    <row r="533" spans="1:5" ht="15">
      <c r="A533" s="75">
        <v>5200</v>
      </c>
      <c r="B533" s="64" t="s">
        <v>230</v>
      </c>
      <c r="C533" s="82">
        <v>80000</v>
      </c>
      <c r="D533" s="82">
        <v>80000</v>
      </c>
      <c r="E533" s="82"/>
    </row>
    <row r="534" spans="1:5" ht="15">
      <c r="A534" s="75">
        <v>5309</v>
      </c>
      <c r="B534" s="64" t="s">
        <v>290</v>
      </c>
      <c r="C534" s="82">
        <v>177200</v>
      </c>
      <c r="D534" s="82">
        <v>177200</v>
      </c>
      <c r="E534" s="82">
        <v>2280</v>
      </c>
    </row>
    <row r="535" spans="1:5" ht="15">
      <c r="A535" s="75">
        <v>5400</v>
      </c>
      <c r="B535" s="64" t="s">
        <v>291</v>
      </c>
      <c r="C535" s="82">
        <v>104960</v>
      </c>
      <c r="D535" s="82">
        <v>104960</v>
      </c>
      <c r="E535" s="82">
        <v>10984</v>
      </c>
    </row>
    <row r="536" spans="1:5" ht="15">
      <c r="A536" s="75"/>
      <c r="B536" s="74" t="s">
        <v>193</v>
      </c>
      <c r="C536" s="83">
        <f>C528+C532+C533+C534+C535</f>
        <v>452360</v>
      </c>
      <c r="D536" s="83">
        <f>D528+D532+D533+D534+D535</f>
        <v>452360</v>
      </c>
      <c r="E536" s="83">
        <f>E528+E532+E533+E534+E535</f>
        <v>33690</v>
      </c>
    </row>
    <row r="537" spans="1:5" ht="28.5">
      <c r="A537" s="75"/>
      <c r="B537" s="77" t="s">
        <v>292</v>
      </c>
      <c r="C537" s="82"/>
      <c r="D537" s="82"/>
      <c r="E537" s="82"/>
    </row>
    <row r="538" spans="1:5" ht="15">
      <c r="A538" s="75">
        <v>1000</v>
      </c>
      <c r="B538" s="64" t="s">
        <v>198</v>
      </c>
      <c r="C538" s="82">
        <f>SUM(C539:C542)</f>
        <v>73000</v>
      </c>
      <c r="D538" s="82">
        <f>SUM(D539:D542)</f>
        <v>73000</v>
      </c>
      <c r="E538" s="82">
        <f>SUM(E539:E542)</f>
        <v>765</v>
      </c>
    </row>
    <row r="539" spans="1:5" ht="15">
      <c r="A539" s="58">
        <v>1013</v>
      </c>
      <c r="B539" s="59" t="s">
        <v>201</v>
      </c>
      <c r="C539" s="82"/>
      <c r="D539" s="82">
        <v>80</v>
      </c>
      <c r="E539" s="82">
        <v>80</v>
      </c>
    </row>
    <row r="540" spans="1:5" ht="15">
      <c r="A540" s="75">
        <v>1015</v>
      </c>
      <c r="B540" s="64" t="s">
        <v>257</v>
      </c>
      <c r="C540" s="82">
        <v>20000</v>
      </c>
      <c r="D540" s="82">
        <v>20000</v>
      </c>
      <c r="E540" s="82">
        <v>497</v>
      </c>
    </row>
    <row r="541" spans="1:5" ht="15">
      <c r="A541" s="75">
        <v>1016</v>
      </c>
      <c r="B541" s="64" t="s">
        <v>293</v>
      </c>
      <c r="C541" s="82">
        <v>3000</v>
      </c>
      <c r="D541" s="82">
        <v>2920</v>
      </c>
      <c r="E541" s="82">
        <v>109</v>
      </c>
    </row>
    <row r="542" spans="1:5" ht="15">
      <c r="A542" s="75">
        <v>1020</v>
      </c>
      <c r="B542" s="64" t="s">
        <v>296</v>
      </c>
      <c r="C542" s="82">
        <v>50000</v>
      </c>
      <c r="D542" s="82">
        <v>50000</v>
      </c>
      <c r="E542" s="82">
        <v>79</v>
      </c>
    </row>
    <row r="543" spans="1:5" ht="15">
      <c r="A543" s="75"/>
      <c r="B543" s="74" t="s">
        <v>193</v>
      </c>
      <c r="C543" s="83">
        <f>C538</f>
        <v>73000</v>
      </c>
      <c r="D543" s="83">
        <f>D538</f>
        <v>73000</v>
      </c>
      <c r="E543" s="83">
        <f>E538</f>
        <v>765</v>
      </c>
    </row>
    <row r="544" spans="1:5" ht="28.5">
      <c r="A544" s="75"/>
      <c r="B544" s="77" t="s">
        <v>294</v>
      </c>
      <c r="C544" s="82"/>
      <c r="D544" s="82"/>
      <c r="E544" s="82"/>
    </row>
    <row r="545" spans="1:5" ht="15">
      <c r="A545" s="58">
        <v>100</v>
      </c>
      <c r="B545" s="59" t="s">
        <v>195</v>
      </c>
      <c r="C545" s="82">
        <v>101980</v>
      </c>
      <c r="D545" s="82">
        <v>100184</v>
      </c>
      <c r="E545" s="82">
        <v>22610</v>
      </c>
    </row>
    <row r="546" spans="1:5" ht="15">
      <c r="A546" s="75">
        <v>200</v>
      </c>
      <c r="B546" s="64" t="s">
        <v>250</v>
      </c>
      <c r="C546" s="82">
        <v>1940</v>
      </c>
      <c r="D546" s="82">
        <v>3736</v>
      </c>
      <c r="E546" s="82">
        <v>3736</v>
      </c>
    </row>
    <row r="547" spans="1:5" ht="15">
      <c r="A547" s="75">
        <v>551</v>
      </c>
      <c r="B547" s="64" t="s">
        <v>191</v>
      </c>
      <c r="C547" s="82">
        <v>11233</v>
      </c>
      <c r="D547" s="82">
        <v>11233</v>
      </c>
      <c r="E547" s="82">
        <v>3036</v>
      </c>
    </row>
    <row r="548" spans="1:5" ht="15">
      <c r="A548" s="75">
        <v>560</v>
      </c>
      <c r="B548" s="64" t="s">
        <v>192</v>
      </c>
      <c r="C548" s="82">
        <v>5135</v>
      </c>
      <c r="D548" s="82">
        <v>5135</v>
      </c>
      <c r="E548" s="82">
        <v>1262</v>
      </c>
    </row>
    <row r="549" spans="1:5" ht="15">
      <c r="A549" s="75">
        <v>580</v>
      </c>
      <c r="B549" s="64" t="s">
        <v>280</v>
      </c>
      <c r="C549" s="82">
        <v>2952</v>
      </c>
      <c r="D549" s="82">
        <v>2952</v>
      </c>
      <c r="E549" s="82">
        <v>428</v>
      </c>
    </row>
    <row r="550" spans="1:5" ht="15">
      <c r="A550" s="75">
        <v>1000</v>
      </c>
      <c r="B550" s="64" t="s">
        <v>198</v>
      </c>
      <c r="C550" s="82">
        <f>SUM(C551:C554)</f>
        <v>760129</v>
      </c>
      <c r="D550" s="82">
        <f>SUM(D551:D554)</f>
        <v>760079</v>
      </c>
      <c r="E550" s="82">
        <f>SUM(E551:E554)</f>
        <v>149575</v>
      </c>
    </row>
    <row r="551" spans="1:5" ht="15">
      <c r="A551" s="75">
        <v>1015</v>
      </c>
      <c r="B551" s="64" t="s">
        <v>257</v>
      </c>
      <c r="C551" s="82">
        <v>5000</v>
      </c>
      <c r="D551" s="82">
        <v>5000</v>
      </c>
      <c r="E551" s="82"/>
    </row>
    <row r="552" spans="1:5" ht="15">
      <c r="A552" s="75">
        <v>1020</v>
      </c>
      <c r="B552" s="64" t="s">
        <v>267</v>
      </c>
      <c r="C552" s="82">
        <v>751069</v>
      </c>
      <c r="D552" s="82">
        <v>751069</v>
      </c>
      <c r="E552" s="82">
        <v>149575</v>
      </c>
    </row>
    <row r="553" spans="1:5" ht="15">
      <c r="A553" s="75">
        <v>1091</v>
      </c>
      <c r="B553" s="64" t="s">
        <v>199</v>
      </c>
      <c r="C553" s="82">
        <v>3060</v>
      </c>
      <c r="D553" s="82">
        <v>3060</v>
      </c>
      <c r="E553" s="82"/>
    </row>
    <row r="554" spans="1:5" ht="15">
      <c r="A554" s="75">
        <v>1098</v>
      </c>
      <c r="B554" s="64" t="s">
        <v>260</v>
      </c>
      <c r="C554" s="82">
        <v>1000</v>
      </c>
      <c r="D554" s="82">
        <v>950</v>
      </c>
      <c r="E554" s="82"/>
    </row>
    <row r="555" spans="1:5" ht="15">
      <c r="A555" s="75">
        <v>1901</v>
      </c>
      <c r="B555" s="64" t="s">
        <v>262</v>
      </c>
      <c r="C555" s="82"/>
      <c r="D555" s="82">
        <v>50</v>
      </c>
      <c r="E555" s="82">
        <v>50</v>
      </c>
    </row>
    <row r="556" spans="1:5" ht="15">
      <c r="A556" s="75"/>
      <c r="B556" s="77" t="s">
        <v>193</v>
      </c>
      <c r="C556" s="83">
        <f>SUM(C545:C550)+C555</f>
        <v>883369</v>
      </c>
      <c r="D556" s="83">
        <f>SUM(D545:D550)+D555</f>
        <v>883369</v>
      </c>
      <c r="E556" s="83">
        <f>SUM(E545:E550)+E555</f>
        <v>180697</v>
      </c>
    </row>
    <row r="557" spans="1:5" ht="28.5">
      <c r="A557" s="75"/>
      <c r="B557" s="77" t="s">
        <v>295</v>
      </c>
      <c r="C557" s="82"/>
      <c r="D557" s="82"/>
      <c r="E557" s="82"/>
    </row>
    <row r="558" spans="1:5" ht="15">
      <c r="A558" s="75">
        <v>1000</v>
      </c>
      <c r="B558" s="64" t="s">
        <v>198</v>
      </c>
      <c r="C558" s="82">
        <f>C559</f>
        <v>30000</v>
      </c>
      <c r="D558" s="82">
        <f>D559</f>
        <v>101205</v>
      </c>
      <c r="E558" s="82">
        <f>E559</f>
        <v>96771</v>
      </c>
    </row>
    <row r="559" spans="1:5" ht="15">
      <c r="A559" s="75">
        <v>1020</v>
      </c>
      <c r="B559" s="64" t="s">
        <v>267</v>
      </c>
      <c r="C559" s="82">
        <v>30000</v>
      </c>
      <c r="D559" s="82">
        <v>101205</v>
      </c>
      <c r="E559" s="82">
        <v>96771</v>
      </c>
    </row>
    <row r="560" spans="1:5" ht="15">
      <c r="A560" s="75"/>
      <c r="B560" s="74" t="s">
        <v>193</v>
      </c>
      <c r="C560" s="83">
        <f>C558</f>
        <v>30000</v>
      </c>
      <c r="D560" s="83">
        <f>D558</f>
        <v>101205</v>
      </c>
      <c r="E560" s="83">
        <f>E558</f>
        <v>96771</v>
      </c>
    </row>
    <row r="561" spans="1:5" ht="31.5">
      <c r="A561" s="75"/>
      <c r="B561" s="96" t="s">
        <v>297</v>
      </c>
      <c r="C561" s="83"/>
      <c r="D561" s="83"/>
      <c r="E561" s="83"/>
    </row>
    <row r="562" spans="1:5" ht="15">
      <c r="A562" s="58">
        <v>100</v>
      </c>
      <c r="B562" s="59" t="s">
        <v>195</v>
      </c>
      <c r="C562" s="82">
        <f>C545</f>
        <v>101980</v>
      </c>
      <c r="D562" s="82">
        <f>D545</f>
        <v>100184</v>
      </c>
      <c r="E562" s="82">
        <f>E545</f>
        <v>22610</v>
      </c>
    </row>
    <row r="563" spans="1:5" ht="15">
      <c r="A563" s="75">
        <v>200</v>
      </c>
      <c r="B563" s="64" t="s">
        <v>250</v>
      </c>
      <c r="C563" s="82">
        <f aca="true" t="shared" si="22" ref="C563:D566">C546</f>
        <v>1940</v>
      </c>
      <c r="D563" s="82">
        <f t="shared" si="22"/>
        <v>3736</v>
      </c>
      <c r="E563" s="82">
        <f>E546</f>
        <v>3736</v>
      </c>
    </row>
    <row r="564" spans="1:5" ht="15">
      <c r="A564" s="75">
        <v>551</v>
      </c>
      <c r="B564" s="64" t="s">
        <v>191</v>
      </c>
      <c r="C564" s="82">
        <f t="shared" si="22"/>
        <v>11233</v>
      </c>
      <c r="D564" s="82">
        <f t="shared" si="22"/>
        <v>11233</v>
      </c>
      <c r="E564" s="82">
        <f>E547</f>
        <v>3036</v>
      </c>
    </row>
    <row r="565" spans="1:5" ht="15">
      <c r="A565" s="75">
        <v>560</v>
      </c>
      <c r="B565" s="64" t="s">
        <v>192</v>
      </c>
      <c r="C565" s="82">
        <f t="shared" si="22"/>
        <v>5135</v>
      </c>
      <c r="D565" s="82">
        <f t="shared" si="22"/>
        <v>5135</v>
      </c>
      <c r="E565" s="82">
        <f>E548</f>
        <v>1262</v>
      </c>
    </row>
    <row r="566" spans="1:5" ht="15">
      <c r="A566" s="75">
        <v>580</v>
      </c>
      <c r="B566" s="64" t="s">
        <v>280</v>
      </c>
      <c r="C566" s="82">
        <f t="shared" si="22"/>
        <v>2952</v>
      </c>
      <c r="D566" s="82">
        <f t="shared" si="22"/>
        <v>2952</v>
      </c>
      <c r="E566" s="82">
        <f>E549</f>
        <v>428</v>
      </c>
    </row>
    <row r="567" spans="1:5" ht="15">
      <c r="A567" s="75">
        <v>1000</v>
      </c>
      <c r="B567" s="64" t="s">
        <v>198</v>
      </c>
      <c r="C567" s="82">
        <f>C508+C515+C521+C528+C538+C550+C558</f>
        <v>1711339</v>
      </c>
      <c r="D567" s="82">
        <f>D508+D515+D521+D528+D538+D550+D558</f>
        <v>1782494</v>
      </c>
      <c r="E567" s="82">
        <f>E508+E515+E521+E528+E538+E550+E558</f>
        <v>283480</v>
      </c>
    </row>
    <row r="568" spans="1:5" ht="15">
      <c r="A568" s="58">
        <v>1013</v>
      </c>
      <c r="B568" s="59" t="s">
        <v>201</v>
      </c>
      <c r="C568" s="82">
        <f>C539</f>
        <v>0</v>
      </c>
      <c r="D568" s="82">
        <f>D539</f>
        <v>80</v>
      </c>
      <c r="E568" s="82">
        <f>E539</f>
        <v>80</v>
      </c>
    </row>
    <row r="569" spans="1:5" ht="15">
      <c r="A569" s="75">
        <v>1015</v>
      </c>
      <c r="B569" s="64" t="s">
        <v>257</v>
      </c>
      <c r="C569" s="82">
        <f>C516+C522+C540+C551</f>
        <v>43000</v>
      </c>
      <c r="D569" s="82">
        <f>D516+D522+D540+D551</f>
        <v>43000</v>
      </c>
      <c r="E569" s="82">
        <f>E516+E522+E540+E551</f>
        <v>5744</v>
      </c>
    </row>
    <row r="570" spans="1:5" ht="15">
      <c r="A570" s="75">
        <v>1016</v>
      </c>
      <c r="B570" s="64" t="s">
        <v>293</v>
      </c>
      <c r="C570" s="82">
        <f>C517+C541</f>
        <v>113000</v>
      </c>
      <c r="D570" s="82">
        <f>D517+D541</f>
        <v>112920</v>
      </c>
      <c r="E570" s="82">
        <f>E517+E541</f>
        <v>10518</v>
      </c>
    </row>
    <row r="571" spans="1:5" ht="15">
      <c r="A571" s="75">
        <v>1020</v>
      </c>
      <c r="B571" s="64" t="s">
        <v>296</v>
      </c>
      <c r="C571" s="82">
        <f>C509+C518+C523+C529+C542+C552+C559</f>
        <v>935029</v>
      </c>
      <c r="D571" s="82">
        <f>D509+D518+D523+D529+D542+D552+D559</f>
        <v>1006234</v>
      </c>
      <c r="E571" s="82">
        <f>E509+E518+E523+E529+E542+E552+E559</f>
        <v>267138</v>
      </c>
    </row>
    <row r="572" spans="1:5" ht="15">
      <c r="A572" s="75">
        <v>1030</v>
      </c>
      <c r="B572" s="64" t="s">
        <v>228</v>
      </c>
      <c r="C572" s="82">
        <f>C524+C530</f>
        <v>615000</v>
      </c>
      <c r="D572" s="82">
        <f>D524+D530</f>
        <v>615000</v>
      </c>
      <c r="E572" s="82">
        <f>E524+E530</f>
        <v>0</v>
      </c>
    </row>
    <row r="573" spans="1:5" ht="15">
      <c r="A573" s="75">
        <v>1091</v>
      </c>
      <c r="B573" s="64" t="s">
        <v>199</v>
      </c>
      <c r="C573" s="82">
        <f>C553</f>
        <v>3060</v>
      </c>
      <c r="D573" s="82">
        <f>D553</f>
        <v>3060</v>
      </c>
      <c r="E573" s="82">
        <f>E553</f>
        <v>0</v>
      </c>
    </row>
    <row r="574" spans="1:5" ht="15">
      <c r="A574" s="75">
        <v>1098</v>
      </c>
      <c r="B574" s="64" t="s">
        <v>260</v>
      </c>
      <c r="C574" s="82">
        <f>C510+C531+C554</f>
        <v>2250</v>
      </c>
      <c r="D574" s="82">
        <f>D510+D531+D554</f>
        <v>2200</v>
      </c>
      <c r="E574" s="82">
        <f>E510+E531+E554</f>
        <v>0</v>
      </c>
    </row>
    <row r="575" spans="1:5" ht="15">
      <c r="A575" s="75">
        <v>1901</v>
      </c>
      <c r="B575" s="64" t="s">
        <v>262</v>
      </c>
      <c r="C575" s="82">
        <f>C555</f>
        <v>0</v>
      </c>
      <c r="D575" s="82">
        <f>D555</f>
        <v>50</v>
      </c>
      <c r="E575" s="82">
        <f>E555</f>
        <v>50</v>
      </c>
    </row>
    <row r="576" spans="1:5" ht="15">
      <c r="A576" s="75">
        <v>5100</v>
      </c>
      <c r="B576" s="64" t="s">
        <v>210</v>
      </c>
      <c r="C576" s="82">
        <f>C511+C525+C532</f>
        <v>172000</v>
      </c>
      <c r="D576" s="82">
        <f>D511+D525+D532</f>
        <v>172000</v>
      </c>
      <c r="E576" s="82">
        <f>E511+E525+E532</f>
        <v>19442</v>
      </c>
    </row>
    <row r="577" spans="1:5" ht="15">
      <c r="A577" s="75">
        <v>5200</v>
      </c>
      <c r="B577" s="64" t="s">
        <v>230</v>
      </c>
      <c r="C577" s="82">
        <f>C512+C533</f>
        <v>80000</v>
      </c>
      <c r="D577" s="82">
        <f>D512+D533</f>
        <v>80000</v>
      </c>
      <c r="E577" s="82">
        <f>E512+E533</f>
        <v>0</v>
      </c>
    </row>
    <row r="578" spans="1:5" ht="15">
      <c r="A578" s="75">
        <v>5309</v>
      </c>
      <c r="B578" s="64" t="s">
        <v>290</v>
      </c>
      <c r="C578" s="82">
        <f aca="true" t="shared" si="23" ref="C578:E579">C534</f>
        <v>177200</v>
      </c>
      <c r="D578" s="82">
        <f t="shared" si="23"/>
        <v>177200</v>
      </c>
      <c r="E578" s="82">
        <f t="shared" si="23"/>
        <v>2280</v>
      </c>
    </row>
    <row r="579" spans="1:5" ht="15">
      <c r="A579" s="75">
        <v>5400</v>
      </c>
      <c r="B579" s="64" t="s">
        <v>291</v>
      </c>
      <c r="C579" s="82">
        <f t="shared" si="23"/>
        <v>104960</v>
      </c>
      <c r="D579" s="82">
        <f t="shared" si="23"/>
        <v>104960</v>
      </c>
      <c r="E579" s="82">
        <f t="shared" si="23"/>
        <v>10984</v>
      </c>
    </row>
    <row r="580" spans="1:5" ht="15.75">
      <c r="A580" s="75"/>
      <c r="B580" s="56" t="s">
        <v>271</v>
      </c>
      <c r="C580" s="83">
        <f>C513+C519+C526+C536+C543+C556+C560</f>
        <v>2368739</v>
      </c>
      <c r="D580" s="83">
        <f>D513+D519+D526+D536+D543+D556+D560</f>
        <v>2439944</v>
      </c>
      <c r="E580" s="83">
        <f>E513+E519+E526+E536+E543+E556+E560</f>
        <v>347308</v>
      </c>
    </row>
    <row r="581" spans="1:5" ht="28.5">
      <c r="A581" s="62"/>
      <c r="B581" s="61" t="s">
        <v>252</v>
      </c>
      <c r="C581" s="82"/>
      <c r="D581" s="82"/>
      <c r="E581" s="82"/>
    </row>
    <row r="582" spans="1:5" ht="15">
      <c r="A582" s="58">
        <v>1000</v>
      </c>
      <c r="B582" s="59" t="s">
        <v>198</v>
      </c>
      <c r="C582" s="82">
        <f>C583</f>
        <v>815</v>
      </c>
      <c r="D582" s="82">
        <f>D583</f>
        <v>815</v>
      </c>
      <c r="E582" s="82">
        <f>E583</f>
        <v>0</v>
      </c>
    </row>
    <row r="583" spans="1:5" ht="15">
      <c r="A583" s="62">
        <v>1015</v>
      </c>
      <c r="B583" s="60" t="s">
        <v>205</v>
      </c>
      <c r="C583" s="82">
        <v>815</v>
      </c>
      <c r="D583" s="82">
        <v>815</v>
      </c>
      <c r="E583" s="82"/>
    </row>
    <row r="584" spans="1:5" ht="15">
      <c r="A584" s="62"/>
      <c r="B584" s="66" t="s">
        <v>193</v>
      </c>
      <c r="C584" s="83">
        <f>C582</f>
        <v>815</v>
      </c>
      <c r="D584" s="83">
        <f>D582</f>
        <v>815</v>
      </c>
      <c r="E584" s="83">
        <f>E582</f>
        <v>0</v>
      </c>
    </row>
    <row r="585" spans="1:5" ht="28.5">
      <c r="A585" s="75"/>
      <c r="B585" s="77" t="s">
        <v>298</v>
      </c>
      <c r="C585" s="83"/>
      <c r="D585" s="83"/>
      <c r="E585" s="83"/>
    </row>
    <row r="586" spans="1:5" ht="15">
      <c r="A586" s="58">
        <v>100</v>
      </c>
      <c r="B586" s="59" t="s">
        <v>195</v>
      </c>
      <c r="C586" s="82">
        <v>12565</v>
      </c>
      <c r="D586" s="82">
        <v>12565</v>
      </c>
      <c r="E586" s="82">
        <v>2712</v>
      </c>
    </row>
    <row r="587" spans="1:5" ht="15">
      <c r="A587" s="75">
        <v>200</v>
      </c>
      <c r="B587" s="64" t="s">
        <v>250</v>
      </c>
      <c r="C587" s="82">
        <v>971</v>
      </c>
      <c r="D587" s="82">
        <v>971</v>
      </c>
      <c r="E587" s="82">
        <v>525</v>
      </c>
    </row>
    <row r="588" spans="1:5" ht="15">
      <c r="A588" s="75">
        <v>551</v>
      </c>
      <c r="B588" s="64" t="s">
        <v>191</v>
      </c>
      <c r="C588" s="82">
        <v>1645</v>
      </c>
      <c r="D588" s="82">
        <v>1645</v>
      </c>
      <c r="E588" s="82">
        <v>413</v>
      </c>
    </row>
    <row r="589" spans="1:5" ht="15">
      <c r="A589" s="75">
        <v>560</v>
      </c>
      <c r="B589" s="64" t="s">
        <v>192</v>
      </c>
      <c r="C589" s="82">
        <v>615</v>
      </c>
      <c r="D589" s="82">
        <v>615</v>
      </c>
      <c r="E589" s="82">
        <v>154</v>
      </c>
    </row>
    <row r="590" spans="1:5" ht="15">
      <c r="A590" s="75">
        <v>580</v>
      </c>
      <c r="B590" s="64" t="s">
        <v>197</v>
      </c>
      <c r="C590" s="82">
        <v>53</v>
      </c>
      <c r="D590" s="82">
        <v>53</v>
      </c>
      <c r="E590" s="82">
        <v>15</v>
      </c>
    </row>
    <row r="591" spans="1:5" ht="15">
      <c r="A591" s="75">
        <v>1000</v>
      </c>
      <c r="B591" s="64" t="s">
        <v>198</v>
      </c>
      <c r="C591" s="82">
        <f>SUM(C592:C595)</f>
        <v>12510</v>
      </c>
      <c r="D591" s="82">
        <f>SUM(D592:D595)</f>
        <v>12510</v>
      </c>
      <c r="E591" s="82">
        <f>SUM(E592:E595)</f>
        <v>2492</v>
      </c>
    </row>
    <row r="592" spans="1:5" ht="15">
      <c r="A592" s="75">
        <v>1015</v>
      </c>
      <c r="B592" s="64" t="s">
        <v>257</v>
      </c>
      <c r="C592" s="82">
        <v>3800</v>
      </c>
      <c r="D592" s="82">
        <v>3800</v>
      </c>
      <c r="E592" s="82">
        <v>484</v>
      </c>
    </row>
    <row r="593" spans="1:5" ht="15">
      <c r="A593" s="75">
        <v>1016</v>
      </c>
      <c r="B593" s="64" t="s">
        <v>299</v>
      </c>
      <c r="C593" s="82">
        <v>7800</v>
      </c>
      <c r="D593" s="82">
        <v>7800</v>
      </c>
      <c r="E593" s="82">
        <v>1656</v>
      </c>
    </row>
    <row r="594" spans="1:5" ht="15">
      <c r="A594" s="75">
        <v>1020</v>
      </c>
      <c r="B594" s="64" t="s">
        <v>206</v>
      </c>
      <c r="C594" s="82">
        <v>535</v>
      </c>
      <c r="D594" s="82">
        <v>535</v>
      </c>
      <c r="E594" s="82">
        <v>352</v>
      </c>
    </row>
    <row r="595" spans="1:5" ht="15">
      <c r="A595" s="75">
        <v>1091</v>
      </c>
      <c r="B595" s="64" t="s">
        <v>199</v>
      </c>
      <c r="C595" s="82">
        <v>375</v>
      </c>
      <c r="D595" s="82">
        <v>375</v>
      </c>
      <c r="E595" s="82">
        <v>0</v>
      </c>
    </row>
    <row r="596" spans="1:5" ht="15">
      <c r="A596" s="75">
        <v>4500</v>
      </c>
      <c r="B596" s="59" t="s">
        <v>254</v>
      </c>
      <c r="C596" s="82">
        <v>28000</v>
      </c>
      <c r="D596" s="82">
        <v>28000</v>
      </c>
      <c r="E596" s="82">
        <v>10500</v>
      </c>
    </row>
    <row r="597" spans="1:5" ht="15">
      <c r="A597" s="75">
        <v>5200</v>
      </c>
      <c r="B597" s="64" t="s">
        <v>230</v>
      </c>
      <c r="C597" s="82">
        <v>43200</v>
      </c>
      <c r="D597" s="82">
        <v>43200</v>
      </c>
      <c r="E597" s="82">
        <v>43195</v>
      </c>
    </row>
    <row r="598" spans="1:5" ht="15">
      <c r="A598" s="75"/>
      <c r="B598" s="74" t="s">
        <v>193</v>
      </c>
      <c r="C598" s="83">
        <f>SUM(C586:C591)+C596+C597</f>
        <v>99559</v>
      </c>
      <c r="D598" s="83">
        <f>SUM(D586:D591)+D596+D597</f>
        <v>99559</v>
      </c>
      <c r="E598" s="83">
        <f>SUM(E586:E591)+E596+E597</f>
        <v>60006</v>
      </c>
    </row>
    <row r="599" spans="1:5" ht="28.5">
      <c r="A599" s="62"/>
      <c r="B599" s="61" t="s">
        <v>253</v>
      </c>
      <c r="C599" s="82"/>
      <c r="D599" s="83"/>
      <c r="E599" s="83"/>
    </row>
    <row r="600" spans="1:5" ht="15">
      <c r="A600" s="58">
        <v>4500</v>
      </c>
      <c r="B600" s="59" t="s">
        <v>254</v>
      </c>
      <c r="C600" s="82">
        <v>148090</v>
      </c>
      <c r="D600" s="82">
        <v>151148</v>
      </c>
      <c r="E600" s="82">
        <v>40558</v>
      </c>
    </row>
    <row r="601" spans="1:5" ht="15">
      <c r="A601" s="75">
        <v>5100</v>
      </c>
      <c r="B601" s="64" t="s">
        <v>210</v>
      </c>
      <c r="C601" s="82"/>
      <c r="D601" s="82"/>
      <c r="E601" s="82"/>
    </row>
    <row r="602" spans="1:5" ht="15">
      <c r="A602" s="75">
        <v>5200</v>
      </c>
      <c r="B602" s="64" t="s">
        <v>230</v>
      </c>
      <c r="C602" s="82">
        <v>80000</v>
      </c>
      <c r="D602" s="82">
        <v>80000</v>
      </c>
      <c r="E602" s="82"/>
    </row>
    <row r="603" spans="1:5" ht="15">
      <c r="A603" s="75"/>
      <c r="B603" s="66" t="s">
        <v>193</v>
      </c>
      <c r="C603" s="83">
        <f>C600+C601+C602</f>
        <v>228090</v>
      </c>
      <c r="D603" s="83">
        <f>D600+D601+D602</f>
        <v>231148</v>
      </c>
      <c r="E603" s="83">
        <f>E600+E601+E602</f>
        <v>40558</v>
      </c>
    </row>
    <row r="604" spans="1:5" ht="15">
      <c r="A604" s="95" t="s">
        <v>222</v>
      </c>
      <c r="B604" s="64" t="s">
        <v>223</v>
      </c>
      <c r="C604" s="82">
        <v>4416</v>
      </c>
      <c r="D604" s="82">
        <v>1358</v>
      </c>
      <c r="E604" s="82"/>
    </row>
    <row r="605" spans="1:5" ht="15">
      <c r="A605" s="62"/>
      <c r="B605" s="66" t="s">
        <v>193</v>
      </c>
      <c r="C605" s="83">
        <f>C603+C604</f>
        <v>232506</v>
      </c>
      <c r="D605" s="83">
        <f>D603+D604</f>
        <v>232506</v>
      </c>
      <c r="E605" s="83">
        <f>E603+E604</f>
        <v>40558</v>
      </c>
    </row>
    <row r="606" spans="1:5" ht="28.5">
      <c r="A606" s="77"/>
      <c r="B606" s="77" t="s">
        <v>300</v>
      </c>
      <c r="C606" s="83"/>
      <c r="D606" s="83"/>
      <c r="E606" s="83"/>
    </row>
    <row r="607" spans="1:5" ht="15">
      <c r="A607" s="58">
        <v>100</v>
      </c>
      <c r="B607" s="73" t="s">
        <v>195</v>
      </c>
      <c r="C607" s="82">
        <v>16391</v>
      </c>
      <c r="D607" s="82">
        <v>16391</v>
      </c>
      <c r="E607" s="82">
        <v>6142</v>
      </c>
    </row>
    <row r="608" spans="1:5" ht="15">
      <c r="A608" s="58">
        <v>200</v>
      </c>
      <c r="B608" s="59" t="s">
        <v>215</v>
      </c>
      <c r="C608" s="82">
        <v>8160</v>
      </c>
      <c r="D608" s="82">
        <v>8160</v>
      </c>
      <c r="E608" s="82">
        <v>289</v>
      </c>
    </row>
    <row r="609" spans="1:5" ht="15">
      <c r="A609" s="58">
        <v>551</v>
      </c>
      <c r="B609" s="73" t="s">
        <v>216</v>
      </c>
      <c r="C609" s="82">
        <v>2578</v>
      </c>
      <c r="D609" s="82">
        <v>2578</v>
      </c>
      <c r="E609" s="82">
        <v>752</v>
      </c>
    </row>
    <row r="610" spans="1:5" ht="15">
      <c r="A610" s="58">
        <v>560</v>
      </c>
      <c r="B610" s="73" t="s">
        <v>218</v>
      </c>
      <c r="C610" s="82">
        <v>1178</v>
      </c>
      <c r="D610" s="82">
        <v>1178</v>
      </c>
      <c r="E610" s="82">
        <v>297</v>
      </c>
    </row>
    <row r="611" spans="1:5" ht="15">
      <c r="A611" s="58">
        <v>580</v>
      </c>
      <c r="B611" s="73" t="s">
        <v>232</v>
      </c>
      <c r="C611" s="82">
        <v>459</v>
      </c>
      <c r="D611" s="82">
        <v>459</v>
      </c>
      <c r="E611" s="82">
        <v>71</v>
      </c>
    </row>
    <row r="612" spans="1:5" ht="15">
      <c r="A612" s="58">
        <v>1000</v>
      </c>
      <c r="B612" s="73" t="s">
        <v>198</v>
      </c>
      <c r="C612" s="82">
        <f>SUM(C613:C616)</f>
        <v>4200</v>
      </c>
      <c r="D612" s="82">
        <f>SUM(D613:D616)</f>
        <v>4200</v>
      </c>
      <c r="E612" s="82">
        <f>SUM(E613:E616)</f>
        <v>2293</v>
      </c>
    </row>
    <row r="613" spans="1:5" ht="15">
      <c r="A613" s="58">
        <v>1015</v>
      </c>
      <c r="B613" s="73" t="s">
        <v>257</v>
      </c>
      <c r="C613" s="82">
        <v>1700</v>
      </c>
      <c r="D613" s="82">
        <v>1700</v>
      </c>
      <c r="E613" s="82">
        <v>1069</v>
      </c>
    </row>
    <row r="614" spans="1:5" ht="15">
      <c r="A614" s="58">
        <v>1016</v>
      </c>
      <c r="B614" s="73" t="s">
        <v>275</v>
      </c>
      <c r="C614" s="82">
        <v>510</v>
      </c>
      <c r="D614" s="82">
        <v>510</v>
      </c>
      <c r="E614" s="82">
        <v>264</v>
      </c>
    </row>
    <row r="615" spans="1:5" ht="15">
      <c r="A615" s="58">
        <v>1020</v>
      </c>
      <c r="B615" s="73" t="s">
        <v>206</v>
      </c>
      <c r="C615" s="82">
        <v>1500</v>
      </c>
      <c r="D615" s="82">
        <v>1500</v>
      </c>
      <c r="E615" s="82">
        <v>960</v>
      </c>
    </row>
    <row r="616" spans="1:5" ht="15">
      <c r="A616" s="75">
        <v>1091</v>
      </c>
      <c r="B616" s="64" t="s">
        <v>199</v>
      </c>
      <c r="C616" s="82">
        <v>490</v>
      </c>
      <c r="D616" s="82">
        <v>490</v>
      </c>
      <c r="E616" s="82"/>
    </row>
    <row r="617" spans="1:5" ht="15">
      <c r="A617" s="58">
        <v>4200</v>
      </c>
      <c r="B617" s="73" t="s">
        <v>301</v>
      </c>
      <c r="C617" s="82">
        <v>500</v>
      </c>
      <c r="D617" s="82">
        <v>500</v>
      </c>
      <c r="E617" s="82"/>
    </row>
    <row r="618" spans="1:5" ht="15">
      <c r="A618" s="75">
        <v>5100</v>
      </c>
      <c r="B618" s="64" t="s">
        <v>210</v>
      </c>
      <c r="C618" s="82"/>
      <c r="D618" s="82"/>
      <c r="E618" s="82"/>
    </row>
    <row r="619" spans="1:5" ht="15">
      <c r="A619" s="75">
        <v>5503</v>
      </c>
      <c r="B619" s="64" t="s">
        <v>302</v>
      </c>
      <c r="C619" s="82">
        <v>5040</v>
      </c>
      <c r="D619" s="82">
        <v>5040</v>
      </c>
      <c r="E619" s="82"/>
    </row>
    <row r="620" spans="1:5" ht="15">
      <c r="A620" s="75"/>
      <c r="B620" s="74" t="s">
        <v>193</v>
      </c>
      <c r="C620" s="83">
        <f>SUM(C607:C612)+C617+C618+C619</f>
        <v>38506</v>
      </c>
      <c r="D620" s="83">
        <f>SUM(D607:D612)+D617+D618+D619</f>
        <v>38506</v>
      </c>
      <c r="E620" s="83">
        <f>SUM(E607:E612)+E617+E618+E619</f>
        <v>9844</v>
      </c>
    </row>
    <row r="621" spans="1:5" ht="28.5">
      <c r="A621" s="75"/>
      <c r="B621" s="77" t="s">
        <v>303</v>
      </c>
      <c r="C621" s="83"/>
      <c r="D621" s="83"/>
      <c r="E621" s="83"/>
    </row>
    <row r="622" spans="1:5" ht="15">
      <c r="A622" s="75">
        <v>1000</v>
      </c>
      <c r="B622" s="64" t="s">
        <v>198</v>
      </c>
      <c r="C622" s="82">
        <f>SUM(C623:C626)</f>
        <v>93000</v>
      </c>
      <c r="D622" s="82">
        <f>SUM(D623:D626)</f>
        <v>93000</v>
      </c>
      <c r="E622" s="82">
        <f>SUM(E623:E626)</f>
        <v>12080</v>
      </c>
    </row>
    <row r="623" spans="1:5" ht="15">
      <c r="A623" s="62">
        <v>1011</v>
      </c>
      <c r="B623" s="60" t="s">
        <v>220</v>
      </c>
      <c r="C623" s="82">
        <v>18000</v>
      </c>
      <c r="D623" s="82">
        <v>18000</v>
      </c>
      <c r="E623" s="82">
        <v>969</v>
      </c>
    </row>
    <row r="624" spans="1:5" ht="15">
      <c r="A624" s="58">
        <v>1014</v>
      </c>
      <c r="B624" s="59" t="s">
        <v>221</v>
      </c>
      <c r="C624" s="82"/>
      <c r="D624" s="82">
        <v>720</v>
      </c>
      <c r="E624" s="82">
        <v>720</v>
      </c>
    </row>
    <row r="625" spans="1:5" ht="15">
      <c r="A625" s="75">
        <v>1015</v>
      </c>
      <c r="B625" s="64" t="s">
        <v>257</v>
      </c>
      <c r="C625" s="82">
        <v>15000</v>
      </c>
      <c r="D625" s="82">
        <v>14280</v>
      </c>
      <c r="E625" s="82">
        <v>8073</v>
      </c>
    </row>
    <row r="626" spans="1:5" ht="15">
      <c r="A626" s="75">
        <v>1020</v>
      </c>
      <c r="B626" s="64" t="s">
        <v>206</v>
      </c>
      <c r="C626" s="82">
        <v>60000</v>
      </c>
      <c r="D626" s="82">
        <v>60000</v>
      </c>
      <c r="E626" s="82">
        <v>2318</v>
      </c>
    </row>
    <row r="627" spans="1:5" ht="15">
      <c r="A627" s="75"/>
      <c r="B627" s="74" t="s">
        <v>193</v>
      </c>
      <c r="C627" s="83">
        <f>C622</f>
        <v>93000</v>
      </c>
      <c r="D627" s="83">
        <f>D622</f>
        <v>93000</v>
      </c>
      <c r="E627" s="83">
        <f>E622</f>
        <v>12080</v>
      </c>
    </row>
    <row r="628" spans="1:5" ht="30" customHeight="1">
      <c r="A628" s="75"/>
      <c r="B628" s="96" t="s">
        <v>304</v>
      </c>
      <c r="C628" s="83"/>
      <c r="D628" s="83"/>
      <c r="E628" s="83"/>
    </row>
    <row r="629" spans="1:5" ht="15">
      <c r="A629" s="58">
        <v>100</v>
      </c>
      <c r="B629" s="73" t="s">
        <v>195</v>
      </c>
      <c r="C629" s="82">
        <f aca="true" t="shared" si="24" ref="C629:E633">C586+C607</f>
        <v>28956</v>
      </c>
      <c r="D629" s="82">
        <f t="shared" si="24"/>
        <v>28956</v>
      </c>
      <c r="E629" s="82">
        <f t="shared" si="24"/>
        <v>8854</v>
      </c>
    </row>
    <row r="630" spans="1:5" ht="15">
      <c r="A630" s="58">
        <v>200</v>
      </c>
      <c r="B630" s="59" t="s">
        <v>215</v>
      </c>
      <c r="C630" s="82">
        <f t="shared" si="24"/>
        <v>9131</v>
      </c>
      <c r="D630" s="82">
        <f t="shared" si="24"/>
        <v>9131</v>
      </c>
      <c r="E630" s="82">
        <f t="shared" si="24"/>
        <v>814</v>
      </c>
    </row>
    <row r="631" spans="1:5" ht="15">
      <c r="A631" s="58">
        <v>551</v>
      </c>
      <c r="B631" s="73" t="s">
        <v>216</v>
      </c>
      <c r="C631" s="82">
        <f t="shared" si="24"/>
        <v>4223</v>
      </c>
      <c r="D631" s="82">
        <f t="shared" si="24"/>
        <v>4223</v>
      </c>
      <c r="E631" s="82">
        <f t="shared" si="24"/>
        <v>1165</v>
      </c>
    </row>
    <row r="632" spans="1:5" ht="15">
      <c r="A632" s="58">
        <v>560</v>
      </c>
      <c r="B632" s="73" t="s">
        <v>218</v>
      </c>
      <c r="C632" s="82">
        <f t="shared" si="24"/>
        <v>1793</v>
      </c>
      <c r="D632" s="82">
        <f t="shared" si="24"/>
        <v>1793</v>
      </c>
      <c r="E632" s="82">
        <f t="shared" si="24"/>
        <v>451</v>
      </c>
    </row>
    <row r="633" spans="1:5" ht="15">
      <c r="A633" s="58">
        <v>580</v>
      </c>
      <c r="B633" s="73" t="s">
        <v>232</v>
      </c>
      <c r="C633" s="82">
        <f t="shared" si="24"/>
        <v>512</v>
      </c>
      <c r="D633" s="82">
        <f t="shared" si="24"/>
        <v>512</v>
      </c>
      <c r="E633" s="82">
        <f t="shared" si="24"/>
        <v>86</v>
      </c>
    </row>
    <row r="634" spans="1:5" ht="15">
      <c r="A634" s="58">
        <v>1000</v>
      </c>
      <c r="B634" s="73" t="s">
        <v>198</v>
      </c>
      <c r="C634" s="82">
        <f>C582+C591+C612+C622</f>
        <v>110525</v>
      </c>
      <c r="D634" s="82">
        <f>D582+D591+D612+D622</f>
        <v>110525</v>
      </c>
      <c r="E634" s="82">
        <f>E582+E591+E612+E622</f>
        <v>16865</v>
      </c>
    </row>
    <row r="635" spans="1:5" ht="15">
      <c r="A635" s="62">
        <v>1011</v>
      </c>
      <c r="B635" s="60" t="s">
        <v>220</v>
      </c>
      <c r="C635" s="82">
        <f aca="true" t="shared" si="25" ref="C635:E636">C623</f>
        <v>18000</v>
      </c>
      <c r="D635" s="82">
        <f t="shared" si="25"/>
        <v>18000</v>
      </c>
      <c r="E635" s="82">
        <f t="shared" si="25"/>
        <v>969</v>
      </c>
    </row>
    <row r="636" spans="1:5" ht="15">
      <c r="A636" s="58">
        <v>1014</v>
      </c>
      <c r="B636" s="59" t="s">
        <v>221</v>
      </c>
      <c r="C636" s="82">
        <f t="shared" si="25"/>
        <v>0</v>
      </c>
      <c r="D636" s="82">
        <f t="shared" si="25"/>
        <v>720</v>
      </c>
      <c r="E636" s="82">
        <f t="shared" si="25"/>
        <v>720</v>
      </c>
    </row>
    <row r="637" spans="1:5" ht="15">
      <c r="A637" s="58">
        <v>1015</v>
      </c>
      <c r="B637" s="73" t="s">
        <v>257</v>
      </c>
      <c r="C637" s="82">
        <f>C583+C592+C613+C625</f>
        <v>21315</v>
      </c>
      <c r="D637" s="82">
        <f>D583+D592+D613+D625</f>
        <v>20595</v>
      </c>
      <c r="E637" s="82">
        <f>E583+E592+E613+E625</f>
        <v>9626</v>
      </c>
    </row>
    <row r="638" spans="1:5" ht="15">
      <c r="A638" s="58">
        <v>1016</v>
      </c>
      <c r="B638" s="73" t="s">
        <v>275</v>
      </c>
      <c r="C638" s="82">
        <f>C593+C614</f>
        <v>8310</v>
      </c>
      <c r="D638" s="82">
        <f>D593+D614</f>
        <v>8310</v>
      </c>
      <c r="E638" s="82">
        <f>E593+E614</f>
        <v>1920</v>
      </c>
    </row>
    <row r="639" spans="1:5" ht="15">
      <c r="A639" s="58">
        <v>1020</v>
      </c>
      <c r="B639" s="73" t="s">
        <v>206</v>
      </c>
      <c r="C639" s="82">
        <f>C594+C615+C626</f>
        <v>62035</v>
      </c>
      <c r="D639" s="82">
        <f>D594+D615+D626</f>
        <v>62035</v>
      </c>
      <c r="E639" s="82">
        <f>E594+E615+E626</f>
        <v>3630</v>
      </c>
    </row>
    <row r="640" spans="1:5" ht="15">
      <c r="A640" s="75">
        <v>1091</v>
      </c>
      <c r="B640" s="64" t="s">
        <v>199</v>
      </c>
      <c r="C640" s="82">
        <f>C595+C616</f>
        <v>865</v>
      </c>
      <c r="D640" s="82">
        <f>D595+D616</f>
        <v>865</v>
      </c>
      <c r="E640" s="82">
        <f>E595+E616</f>
        <v>0</v>
      </c>
    </row>
    <row r="641" spans="1:5" ht="15">
      <c r="A641" s="58">
        <v>4200</v>
      </c>
      <c r="B641" s="73" t="s">
        <v>301</v>
      </c>
      <c r="C641" s="82">
        <f>C617</f>
        <v>500</v>
      </c>
      <c r="D641" s="82">
        <f>D617</f>
        <v>500</v>
      </c>
      <c r="E641" s="82">
        <f>E617</f>
        <v>0</v>
      </c>
    </row>
    <row r="642" spans="1:5" ht="15">
      <c r="A642" s="75">
        <v>4500</v>
      </c>
      <c r="B642" s="59" t="s">
        <v>254</v>
      </c>
      <c r="C642" s="82">
        <f>C596+C600</f>
        <v>176090</v>
      </c>
      <c r="D642" s="82">
        <f>D596+D600</f>
        <v>179148</v>
      </c>
      <c r="E642" s="82">
        <f>E596+E600</f>
        <v>51058</v>
      </c>
    </row>
    <row r="643" spans="1:5" ht="15">
      <c r="A643" s="75">
        <v>5200</v>
      </c>
      <c r="B643" s="64" t="s">
        <v>230</v>
      </c>
      <c r="C643" s="82">
        <f>C597+C602</f>
        <v>123200</v>
      </c>
      <c r="D643" s="82">
        <f>D597+D602</f>
        <v>123200</v>
      </c>
      <c r="E643" s="82">
        <f>E597+E602</f>
        <v>43195</v>
      </c>
    </row>
    <row r="644" spans="1:5" ht="15">
      <c r="A644" s="75">
        <v>5503</v>
      </c>
      <c r="B644" s="64" t="s">
        <v>302</v>
      </c>
      <c r="C644" s="82">
        <f>C619</f>
        <v>5040</v>
      </c>
      <c r="D644" s="82">
        <f>D619</f>
        <v>5040</v>
      </c>
      <c r="E644" s="82">
        <f>E619</f>
        <v>0</v>
      </c>
    </row>
    <row r="645" spans="1:5" ht="15.75">
      <c r="A645" s="75"/>
      <c r="B645" s="56" t="s">
        <v>313</v>
      </c>
      <c r="C645" s="83">
        <f>C584+C598+C603+C620+C627</f>
        <v>459970</v>
      </c>
      <c r="D645" s="83">
        <f>D584+D598+D603+D620+D627</f>
        <v>463028</v>
      </c>
      <c r="E645" s="83">
        <f>E584+E598+E603+E620+E627</f>
        <v>122488</v>
      </c>
    </row>
    <row r="646" spans="1:5" ht="15">
      <c r="A646" s="95" t="s">
        <v>222</v>
      </c>
      <c r="B646" s="64" t="s">
        <v>223</v>
      </c>
      <c r="C646" s="82">
        <f>C604</f>
        <v>4416</v>
      </c>
      <c r="D646" s="82">
        <f>D604</f>
        <v>1358</v>
      </c>
      <c r="E646" s="82">
        <f>E604</f>
        <v>0</v>
      </c>
    </row>
    <row r="647" spans="1:5" ht="15.75">
      <c r="A647" s="95"/>
      <c r="B647" s="56" t="s">
        <v>271</v>
      </c>
      <c r="C647" s="83">
        <f>C584+C598+C605+C620+C627</f>
        <v>464386</v>
      </c>
      <c r="D647" s="83">
        <f>D584+D598+D605+D620+D627</f>
        <v>464386</v>
      </c>
      <c r="E647" s="83">
        <f>E584+E598+E605+E620+E627</f>
        <v>122488</v>
      </c>
    </row>
    <row r="648" spans="1:5" ht="28.5" customHeight="1">
      <c r="A648" s="75"/>
      <c r="B648" s="77" t="s">
        <v>305</v>
      </c>
      <c r="C648" s="83"/>
      <c r="D648" s="83"/>
      <c r="E648" s="83"/>
    </row>
    <row r="649" spans="1:5" ht="15">
      <c r="A649" s="75">
        <v>1000</v>
      </c>
      <c r="B649" s="64" t="s">
        <v>198</v>
      </c>
      <c r="C649" s="82">
        <f>SUM(C650:C651)</f>
        <v>132886</v>
      </c>
      <c r="D649" s="82">
        <f>SUM(D650:D651)</f>
        <v>132886</v>
      </c>
      <c r="E649" s="82">
        <f>SUM(E650:E651)</f>
        <v>94535</v>
      </c>
    </row>
    <row r="650" spans="1:5" ht="15">
      <c r="A650" s="75">
        <v>1020</v>
      </c>
      <c r="B650" s="64" t="s">
        <v>206</v>
      </c>
      <c r="C650" s="82">
        <v>132886</v>
      </c>
      <c r="D650" s="82">
        <v>132886</v>
      </c>
      <c r="E650" s="82">
        <v>94535</v>
      </c>
    </row>
    <row r="651" spans="1:5" ht="15">
      <c r="A651" s="75">
        <v>1030</v>
      </c>
      <c r="B651" s="64" t="s">
        <v>228</v>
      </c>
      <c r="C651" s="82"/>
      <c r="D651" s="82"/>
      <c r="E651" s="82"/>
    </row>
    <row r="652" spans="1:5" ht="15">
      <c r="A652" s="75">
        <v>5100</v>
      </c>
      <c r="B652" s="64" t="s">
        <v>210</v>
      </c>
      <c r="C652" s="82">
        <v>251018</v>
      </c>
      <c r="D652" s="82">
        <v>251018</v>
      </c>
      <c r="E652" s="82"/>
    </row>
    <row r="653" spans="1:5" ht="15">
      <c r="A653" s="75">
        <v>5200</v>
      </c>
      <c r="B653" s="64" t="s">
        <v>230</v>
      </c>
      <c r="C653" s="82">
        <v>39600</v>
      </c>
      <c r="D653" s="82">
        <v>39600</v>
      </c>
      <c r="E653" s="82"/>
    </row>
    <row r="654" spans="1:5" ht="15">
      <c r="A654" s="75"/>
      <c r="B654" s="74" t="s">
        <v>193</v>
      </c>
      <c r="C654" s="83">
        <f>C649+C652+C653</f>
        <v>423504</v>
      </c>
      <c r="D654" s="83">
        <f>D649+D652+D653</f>
        <v>423504</v>
      </c>
      <c r="E654" s="83">
        <f>E649+E652+E653</f>
        <v>94535</v>
      </c>
    </row>
    <row r="655" spans="1:5" ht="15">
      <c r="A655" s="95" t="s">
        <v>222</v>
      </c>
      <c r="B655" s="64" t="s">
        <v>223</v>
      </c>
      <c r="C655" s="82">
        <v>20755</v>
      </c>
      <c r="D655" s="82">
        <v>20755</v>
      </c>
      <c r="E655" s="83"/>
    </row>
    <row r="656" spans="1:5" ht="15">
      <c r="A656" s="75"/>
      <c r="B656" s="74" t="s">
        <v>193</v>
      </c>
      <c r="C656" s="83">
        <f>C654+C655</f>
        <v>444259</v>
      </c>
      <c r="D656" s="83">
        <f>D654+D655</f>
        <v>444259</v>
      </c>
      <c r="E656" s="83">
        <f>E654+E655</f>
        <v>94535</v>
      </c>
    </row>
    <row r="657" spans="1:5" ht="29.25" customHeight="1">
      <c r="A657" s="75"/>
      <c r="B657" s="77" t="s">
        <v>306</v>
      </c>
      <c r="C657" s="83"/>
      <c r="D657" s="83"/>
      <c r="E657" s="83"/>
    </row>
    <row r="658" spans="1:5" ht="15">
      <c r="A658" s="58">
        <v>100</v>
      </c>
      <c r="B658" s="73" t="s">
        <v>195</v>
      </c>
      <c r="C658" s="82">
        <v>51076</v>
      </c>
      <c r="D658" s="82">
        <v>51076</v>
      </c>
      <c r="E658" s="82">
        <v>11112</v>
      </c>
    </row>
    <row r="659" spans="1:5" ht="15">
      <c r="A659" s="75">
        <v>551</v>
      </c>
      <c r="B659" s="64" t="s">
        <v>191</v>
      </c>
      <c r="C659" s="82">
        <v>6444</v>
      </c>
      <c r="D659" s="82">
        <v>6444</v>
      </c>
      <c r="E659" s="82">
        <v>1290</v>
      </c>
    </row>
    <row r="660" spans="1:5" ht="15">
      <c r="A660" s="75">
        <v>560</v>
      </c>
      <c r="B660" s="64" t="s">
        <v>192</v>
      </c>
      <c r="C660" s="82">
        <v>2464</v>
      </c>
      <c r="D660" s="82">
        <v>2464</v>
      </c>
      <c r="E660" s="82">
        <v>539</v>
      </c>
    </row>
    <row r="661" spans="1:5" ht="15">
      <c r="A661" s="75">
        <v>580</v>
      </c>
      <c r="B661" s="64" t="s">
        <v>197</v>
      </c>
      <c r="C661" s="82">
        <v>875</v>
      </c>
      <c r="D661" s="82">
        <v>875</v>
      </c>
      <c r="E661" s="82">
        <v>204</v>
      </c>
    </row>
    <row r="662" spans="1:5" ht="15">
      <c r="A662" s="75">
        <v>1000</v>
      </c>
      <c r="B662" s="64" t="s">
        <v>198</v>
      </c>
      <c r="C662" s="82">
        <f>SUM(C663:C669)</f>
        <v>116778</v>
      </c>
      <c r="D662" s="82">
        <f>SUM(D663:D669)</f>
        <v>112481</v>
      </c>
      <c r="E662" s="82">
        <f>SUM(E663:E669)</f>
        <v>25502</v>
      </c>
    </row>
    <row r="663" spans="1:5" ht="15">
      <c r="A663" s="75">
        <v>1015</v>
      </c>
      <c r="B663" s="64" t="s">
        <v>257</v>
      </c>
      <c r="C663" s="82">
        <v>12000</v>
      </c>
      <c r="D663" s="82">
        <v>12000</v>
      </c>
      <c r="E663" s="82">
        <v>5212</v>
      </c>
    </row>
    <row r="664" spans="1:5" ht="15">
      <c r="A664" s="75">
        <v>1016</v>
      </c>
      <c r="B664" s="64" t="s">
        <v>299</v>
      </c>
      <c r="C664" s="82">
        <v>68650</v>
      </c>
      <c r="D664" s="82">
        <v>68650</v>
      </c>
      <c r="E664" s="82">
        <v>16788</v>
      </c>
    </row>
    <row r="665" spans="1:5" ht="15">
      <c r="A665" s="75">
        <v>1020</v>
      </c>
      <c r="B665" s="64" t="s">
        <v>206</v>
      </c>
      <c r="C665" s="82">
        <v>7000</v>
      </c>
      <c r="D665" s="82">
        <v>7000</v>
      </c>
      <c r="E665" s="82">
        <v>3278</v>
      </c>
    </row>
    <row r="666" spans="1:5" ht="15">
      <c r="A666" s="75">
        <v>1030</v>
      </c>
      <c r="B666" s="64" t="s">
        <v>228</v>
      </c>
      <c r="C666" s="82">
        <v>5000</v>
      </c>
      <c r="D666" s="82">
        <v>5000</v>
      </c>
      <c r="E666" s="82"/>
    </row>
    <row r="667" spans="1:5" ht="15">
      <c r="A667" s="58">
        <v>1062</v>
      </c>
      <c r="B667" s="59" t="s">
        <v>307</v>
      </c>
      <c r="C667" s="82">
        <v>17308</v>
      </c>
      <c r="D667" s="82">
        <v>17308</v>
      </c>
      <c r="E667" s="82">
        <v>224</v>
      </c>
    </row>
    <row r="668" spans="1:5" ht="15">
      <c r="A668" s="75">
        <v>1091</v>
      </c>
      <c r="B668" s="64" t="s">
        <v>199</v>
      </c>
      <c r="C668" s="82">
        <v>1530</v>
      </c>
      <c r="D668" s="82">
        <v>1530</v>
      </c>
      <c r="E668" s="82"/>
    </row>
    <row r="669" spans="1:5" ht="15">
      <c r="A669" s="75">
        <v>1098</v>
      </c>
      <c r="B669" s="64" t="s">
        <v>260</v>
      </c>
      <c r="C669" s="82">
        <v>5290</v>
      </c>
      <c r="D669" s="82">
        <v>993</v>
      </c>
      <c r="E669" s="82"/>
    </row>
    <row r="670" spans="1:5" ht="15">
      <c r="A670" s="75">
        <v>1901</v>
      </c>
      <c r="B670" s="64" t="s">
        <v>262</v>
      </c>
      <c r="C670" s="82"/>
      <c r="D670" s="82">
        <v>4297</v>
      </c>
      <c r="E670" s="82">
        <v>4297</v>
      </c>
    </row>
    <row r="671" spans="1:5" ht="15">
      <c r="A671" s="75"/>
      <c r="B671" s="74" t="s">
        <v>193</v>
      </c>
      <c r="C671" s="83">
        <f>SUM(C658:C662)</f>
        <v>177637</v>
      </c>
      <c r="D671" s="83">
        <f>SUM(D658:D662)+D670</f>
        <v>177637</v>
      </c>
      <c r="E671" s="83">
        <f>SUM(E658:E662)+E670</f>
        <v>42944</v>
      </c>
    </row>
    <row r="672" spans="1:5" ht="28.5">
      <c r="A672" s="75"/>
      <c r="B672" s="77" t="s">
        <v>308</v>
      </c>
      <c r="C672" s="83"/>
      <c r="D672" s="83"/>
      <c r="E672" s="83"/>
    </row>
    <row r="673" spans="1:5" ht="15">
      <c r="A673" s="58">
        <v>100</v>
      </c>
      <c r="B673" s="73" t="s">
        <v>195</v>
      </c>
      <c r="C673" s="82">
        <v>65847</v>
      </c>
      <c r="D673" s="82">
        <v>65847</v>
      </c>
      <c r="E673" s="82">
        <v>15403</v>
      </c>
    </row>
    <row r="674" spans="1:5" ht="15">
      <c r="A674" s="75">
        <v>200</v>
      </c>
      <c r="B674" s="64" t="s">
        <v>250</v>
      </c>
      <c r="C674" s="82">
        <v>25050</v>
      </c>
      <c r="D674" s="82">
        <v>25050</v>
      </c>
      <c r="E674" s="82">
        <v>2669</v>
      </c>
    </row>
    <row r="675" spans="1:256" ht="15">
      <c r="A675" s="75">
        <v>551</v>
      </c>
      <c r="B675" s="64" t="s">
        <v>191</v>
      </c>
      <c r="C675" s="82">
        <v>9752</v>
      </c>
      <c r="D675" s="82">
        <v>9752</v>
      </c>
      <c r="E675" s="82">
        <v>1901</v>
      </c>
      <c r="IV675" s="79">
        <f>SUM(A675:IU675)</f>
        <v>21956</v>
      </c>
    </row>
    <row r="676" spans="1:256" ht="15">
      <c r="A676" s="75">
        <v>560</v>
      </c>
      <c r="B676" s="64" t="s">
        <v>192</v>
      </c>
      <c r="C676" s="82">
        <v>4458</v>
      </c>
      <c r="D676" s="82">
        <v>4458</v>
      </c>
      <c r="E676" s="82">
        <v>1005</v>
      </c>
      <c r="IV676" s="79">
        <f>SUM(A676:IU676)</f>
        <v>10481</v>
      </c>
    </row>
    <row r="677" spans="1:256" ht="15">
      <c r="A677" s="75">
        <v>580</v>
      </c>
      <c r="B677" s="64" t="s">
        <v>280</v>
      </c>
      <c r="C677" s="82">
        <v>2600</v>
      </c>
      <c r="D677" s="82">
        <v>2600</v>
      </c>
      <c r="E677" s="82">
        <v>456</v>
      </c>
      <c r="IV677" s="79">
        <f>SUM(A677:IU677)</f>
        <v>6236</v>
      </c>
    </row>
    <row r="678" spans="1:5" ht="15">
      <c r="A678" s="75">
        <v>1000</v>
      </c>
      <c r="B678" s="64" t="s">
        <v>198</v>
      </c>
      <c r="C678" s="82">
        <f>SUM(C679:C684)</f>
        <v>249025</v>
      </c>
      <c r="D678" s="82">
        <f>SUM(D679:D684)</f>
        <v>243494</v>
      </c>
      <c r="E678" s="82">
        <f>SUM(E679:E684)</f>
        <v>11711</v>
      </c>
    </row>
    <row r="679" spans="1:5" ht="15">
      <c r="A679" s="75">
        <v>1015</v>
      </c>
      <c r="B679" s="64" t="s">
        <v>257</v>
      </c>
      <c r="C679" s="82">
        <v>50</v>
      </c>
      <c r="D679" s="82">
        <v>162</v>
      </c>
      <c r="E679" s="82">
        <v>161</v>
      </c>
    </row>
    <row r="680" spans="1:5" ht="15">
      <c r="A680" s="75">
        <v>1016</v>
      </c>
      <c r="B680" s="64" t="s">
        <v>299</v>
      </c>
      <c r="C680" s="82">
        <v>2000</v>
      </c>
      <c r="D680" s="82">
        <v>4882</v>
      </c>
      <c r="E680" s="82">
        <v>4882</v>
      </c>
    </row>
    <row r="681" spans="1:5" ht="15">
      <c r="A681" s="75">
        <v>1020</v>
      </c>
      <c r="B681" s="64" t="s">
        <v>206</v>
      </c>
      <c r="C681" s="82">
        <v>44000</v>
      </c>
      <c r="D681" s="82">
        <v>36475</v>
      </c>
      <c r="E681" s="82">
        <v>3899</v>
      </c>
    </row>
    <row r="682" spans="1:5" ht="15">
      <c r="A682" s="75">
        <v>1091</v>
      </c>
      <c r="B682" s="64" t="s">
        <v>199</v>
      </c>
      <c r="C682" s="82">
        <v>1975</v>
      </c>
      <c r="D682" s="82">
        <v>1975</v>
      </c>
      <c r="E682" s="82"/>
    </row>
    <row r="683" spans="1:5" ht="15">
      <c r="A683" s="75">
        <v>1092</v>
      </c>
      <c r="B683" s="64" t="s">
        <v>309</v>
      </c>
      <c r="C683" s="82">
        <v>200000</v>
      </c>
      <c r="D683" s="82">
        <v>200000</v>
      </c>
      <c r="E683" s="82">
        <v>4178</v>
      </c>
    </row>
    <row r="684" spans="1:5" ht="15">
      <c r="A684" s="75">
        <v>1098</v>
      </c>
      <c r="B684" s="64" t="s">
        <v>260</v>
      </c>
      <c r="C684" s="82">
        <v>1000</v>
      </c>
      <c r="D684" s="82"/>
      <c r="E684" s="82">
        <v>-1409</v>
      </c>
    </row>
    <row r="685" spans="1:5" ht="15">
      <c r="A685" s="75">
        <v>1901</v>
      </c>
      <c r="B685" s="64" t="s">
        <v>262</v>
      </c>
      <c r="C685" s="82"/>
      <c r="D685" s="82">
        <v>5531</v>
      </c>
      <c r="E685" s="82">
        <v>5531</v>
      </c>
    </row>
    <row r="686" spans="1:5" ht="15">
      <c r="A686" s="75"/>
      <c r="B686" s="74" t="s">
        <v>193</v>
      </c>
      <c r="C686" s="83">
        <f>SUM(C673:C678)</f>
        <v>356732</v>
      </c>
      <c r="D686" s="83">
        <f>SUM(D673:D678)+D685</f>
        <v>356732</v>
      </c>
      <c r="E686" s="83">
        <f>SUM(E673:E678)+E685</f>
        <v>38676</v>
      </c>
    </row>
    <row r="687" spans="1:5" ht="30" customHeight="1">
      <c r="A687" s="75"/>
      <c r="B687" s="96" t="s">
        <v>311</v>
      </c>
      <c r="C687" s="83"/>
      <c r="D687" s="83"/>
      <c r="E687" s="83"/>
    </row>
    <row r="688" spans="1:5" ht="15">
      <c r="A688" s="58">
        <v>100</v>
      </c>
      <c r="B688" s="73" t="s">
        <v>195</v>
      </c>
      <c r="C688" s="82">
        <f>C658+C673</f>
        <v>116923</v>
      </c>
      <c r="D688" s="82">
        <f>D658+D673</f>
        <v>116923</v>
      </c>
      <c r="E688" s="82">
        <f>E658+E673</f>
        <v>26515</v>
      </c>
    </row>
    <row r="689" spans="1:5" ht="15">
      <c r="A689" s="75">
        <v>200</v>
      </c>
      <c r="B689" s="64" t="s">
        <v>250</v>
      </c>
      <c r="C689" s="82">
        <f>C674</f>
        <v>25050</v>
      </c>
      <c r="D689" s="82">
        <f>D674</f>
        <v>25050</v>
      </c>
      <c r="E689" s="82">
        <f>E674</f>
        <v>2669</v>
      </c>
    </row>
    <row r="690" spans="1:5" ht="15">
      <c r="A690" s="75">
        <v>551</v>
      </c>
      <c r="B690" s="64" t="s">
        <v>191</v>
      </c>
      <c r="C690" s="82">
        <f aca="true" t="shared" si="26" ref="C690:E692">C659+C675</f>
        <v>16196</v>
      </c>
      <c r="D690" s="82">
        <f t="shared" si="26"/>
        <v>16196</v>
      </c>
      <c r="E690" s="82">
        <f t="shared" si="26"/>
        <v>3191</v>
      </c>
    </row>
    <row r="691" spans="1:5" ht="15">
      <c r="A691" s="75">
        <v>560</v>
      </c>
      <c r="B691" s="64" t="s">
        <v>192</v>
      </c>
      <c r="C691" s="82">
        <f t="shared" si="26"/>
        <v>6922</v>
      </c>
      <c r="D691" s="82">
        <f t="shared" si="26"/>
        <v>6922</v>
      </c>
      <c r="E691" s="82">
        <f t="shared" si="26"/>
        <v>1544</v>
      </c>
    </row>
    <row r="692" spans="1:5" ht="15">
      <c r="A692" s="75">
        <v>580</v>
      </c>
      <c r="B692" s="64" t="s">
        <v>280</v>
      </c>
      <c r="C692" s="82">
        <f t="shared" si="26"/>
        <v>3475</v>
      </c>
      <c r="D692" s="82">
        <f t="shared" si="26"/>
        <v>3475</v>
      </c>
      <c r="E692" s="82">
        <f t="shared" si="26"/>
        <v>660</v>
      </c>
    </row>
    <row r="693" spans="1:5" ht="15">
      <c r="A693" s="75">
        <v>1000</v>
      </c>
      <c r="B693" s="64" t="s">
        <v>198</v>
      </c>
      <c r="C693" s="82">
        <f>C649+C662+C678</f>
        <v>498689</v>
      </c>
      <c r="D693" s="82">
        <f>D649+D662+D678</f>
        <v>488861</v>
      </c>
      <c r="E693" s="82">
        <f>E649+E662+E678</f>
        <v>131748</v>
      </c>
    </row>
    <row r="694" spans="1:5" ht="15">
      <c r="A694" s="75">
        <v>1015</v>
      </c>
      <c r="B694" s="64" t="s">
        <v>257</v>
      </c>
      <c r="C694" s="82">
        <f aca="true" t="shared" si="27" ref="C694:E695">C663+C679</f>
        <v>12050</v>
      </c>
      <c r="D694" s="82">
        <f t="shared" si="27"/>
        <v>12162</v>
      </c>
      <c r="E694" s="82">
        <f t="shared" si="27"/>
        <v>5373</v>
      </c>
    </row>
    <row r="695" spans="1:5" ht="15">
      <c r="A695" s="75">
        <v>1016</v>
      </c>
      <c r="B695" s="64" t="s">
        <v>299</v>
      </c>
      <c r="C695" s="82">
        <f t="shared" si="27"/>
        <v>70650</v>
      </c>
      <c r="D695" s="82">
        <f t="shared" si="27"/>
        <v>73532</v>
      </c>
      <c r="E695" s="82">
        <f t="shared" si="27"/>
        <v>21670</v>
      </c>
    </row>
    <row r="696" spans="1:5" ht="15">
      <c r="A696" s="75">
        <v>1020</v>
      </c>
      <c r="B696" s="64" t="s">
        <v>206</v>
      </c>
      <c r="C696" s="82">
        <f>C650+C665+C681</f>
        <v>183886</v>
      </c>
      <c r="D696" s="82">
        <f>D650+D665+D681</f>
        <v>176361</v>
      </c>
      <c r="E696" s="82">
        <f>E650+E665+E681</f>
        <v>101712</v>
      </c>
    </row>
    <row r="697" spans="1:5" ht="15">
      <c r="A697" s="75">
        <v>1030</v>
      </c>
      <c r="B697" s="64" t="s">
        <v>228</v>
      </c>
      <c r="C697" s="82">
        <f>C651+C666</f>
        <v>5000</v>
      </c>
      <c r="D697" s="82">
        <f>D651+D666</f>
        <v>5000</v>
      </c>
      <c r="E697" s="82">
        <f>E651+E666</f>
        <v>0</v>
      </c>
    </row>
    <row r="698" spans="1:5" ht="15">
      <c r="A698" s="58">
        <v>1062</v>
      </c>
      <c r="B698" s="59" t="s">
        <v>307</v>
      </c>
      <c r="C698" s="82">
        <f>C667</f>
        <v>17308</v>
      </c>
      <c r="D698" s="82">
        <f>D667</f>
        <v>17308</v>
      </c>
      <c r="E698" s="82">
        <f>E667</f>
        <v>224</v>
      </c>
    </row>
    <row r="699" spans="1:5" ht="15">
      <c r="A699" s="75">
        <v>1091</v>
      </c>
      <c r="B699" s="64" t="s">
        <v>199</v>
      </c>
      <c r="C699" s="82">
        <f>C668+C682</f>
        <v>3505</v>
      </c>
      <c r="D699" s="82">
        <f>D668+D682</f>
        <v>3505</v>
      </c>
      <c r="E699" s="82">
        <f>E668+E682</f>
        <v>0</v>
      </c>
    </row>
    <row r="700" spans="1:5" ht="15">
      <c r="A700" s="75">
        <v>1092</v>
      </c>
      <c r="B700" s="64" t="s">
        <v>309</v>
      </c>
      <c r="C700" s="82">
        <f>C683</f>
        <v>200000</v>
      </c>
      <c r="D700" s="82">
        <f>D683</f>
        <v>200000</v>
      </c>
      <c r="E700" s="82">
        <f>E683</f>
        <v>4178</v>
      </c>
    </row>
    <row r="701" spans="1:5" ht="15">
      <c r="A701" s="75">
        <v>1098</v>
      </c>
      <c r="B701" s="64" t="s">
        <v>260</v>
      </c>
      <c r="C701" s="82">
        <f aca="true" t="shared" si="28" ref="C701:E702">C669+C684</f>
        <v>6290</v>
      </c>
      <c r="D701" s="82">
        <f t="shared" si="28"/>
        <v>993</v>
      </c>
      <c r="E701" s="82">
        <f t="shared" si="28"/>
        <v>-1409</v>
      </c>
    </row>
    <row r="702" spans="1:5" ht="15">
      <c r="A702" s="75">
        <v>1901</v>
      </c>
      <c r="B702" s="64" t="s">
        <v>262</v>
      </c>
      <c r="C702" s="82">
        <f t="shared" si="28"/>
        <v>0</v>
      </c>
      <c r="D702" s="82">
        <f t="shared" si="28"/>
        <v>9828</v>
      </c>
      <c r="E702" s="82">
        <f t="shared" si="28"/>
        <v>9828</v>
      </c>
    </row>
    <row r="703" spans="1:5" ht="15">
      <c r="A703" s="75">
        <v>5100</v>
      </c>
      <c r="B703" s="64" t="s">
        <v>210</v>
      </c>
      <c r="C703" s="82">
        <f aca="true" t="shared" si="29" ref="C703:E704">C652</f>
        <v>251018</v>
      </c>
      <c r="D703" s="82">
        <f t="shared" si="29"/>
        <v>251018</v>
      </c>
      <c r="E703" s="82">
        <f t="shared" si="29"/>
        <v>0</v>
      </c>
    </row>
    <row r="704" spans="1:5" ht="15">
      <c r="A704" s="75">
        <v>5200</v>
      </c>
      <c r="B704" s="64" t="s">
        <v>230</v>
      </c>
      <c r="C704" s="82">
        <f t="shared" si="29"/>
        <v>39600</v>
      </c>
      <c r="D704" s="82">
        <f t="shared" si="29"/>
        <v>39600</v>
      </c>
      <c r="E704" s="82">
        <f t="shared" si="29"/>
        <v>0</v>
      </c>
    </row>
    <row r="705" spans="1:5" ht="15.75">
      <c r="A705" s="75"/>
      <c r="B705" s="56" t="s">
        <v>313</v>
      </c>
      <c r="C705" s="83">
        <f>C654+C671+C686</f>
        <v>957873</v>
      </c>
      <c r="D705" s="83">
        <f>D654+D671+D686</f>
        <v>957873</v>
      </c>
      <c r="E705" s="83">
        <f>E654+E671+E686</f>
        <v>176155</v>
      </c>
    </row>
    <row r="706" spans="1:5" ht="15">
      <c r="A706" s="95" t="s">
        <v>222</v>
      </c>
      <c r="B706" s="64" t="s">
        <v>223</v>
      </c>
      <c r="C706" s="82">
        <f>C655</f>
        <v>20755</v>
      </c>
      <c r="D706" s="82">
        <f>D655</f>
        <v>20755</v>
      </c>
      <c r="E706" s="82">
        <f>E655</f>
        <v>0</v>
      </c>
    </row>
    <row r="707" spans="1:5" ht="15.75">
      <c r="A707" s="75"/>
      <c r="B707" s="56" t="s">
        <v>271</v>
      </c>
      <c r="C707" s="83">
        <f>C656+C671+C686</f>
        <v>978628</v>
      </c>
      <c r="D707" s="83">
        <f>D656+D671+D686</f>
        <v>978628</v>
      </c>
      <c r="E707" s="83">
        <f>E656+E671+E686</f>
        <v>176155</v>
      </c>
    </row>
    <row r="708" spans="1:5" ht="15">
      <c r="A708" s="77">
        <v>2224</v>
      </c>
      <c r="B708" s="78" t="s">
        <v>310</v>
      </c>
      <c r="C708" s="83">
        <v>62000</v>
      </c>
      <c r="D708" s="83">
        <v>62000</v>
      </c>
      <c r="E708" s="83">
        <v>0</v>
      </c>
    </row>
    <row r="709" spans="1:5" ht="15">
      <c r="A709" s="80" t="s">
        <v>222</v>
      </c>
      <c r="B709" s="78" t="s">
        <v>223</v>
      </c>
      <c r="C709" s="83">
        <v>100000</v>
      </c>
      <c r="D709" s="83">
        <v>99574</v>
      </c>
      <c r="E709" s="83">
        <v>0</v>
      </c>
    </row>
    <row r="710" spans="1:5" ht="15">
      <c r="A710" s="80"/>
      <c r="B710" s="81" t="s">
        <v>76</v>
      </c>
      <c r="C710" s="83"/>
      <c r="D710" s="83"/>
      <c r="E710" s="83"/>
    </row>
    <row r="711" spans="1:5" ht="15">
      <c r="A711" s="58">
        <v>100</v>
      </c>
      <c r="B711" s="73" t="s">
        <v>195</v>
      </c>
      <c r="C711" s="82">
        <f aca="true" t="shared" si="30" ref="C711:E713">C134+C211+C370+C430+C491+C562+C629+C688</f>
        <v>4076729</v>
      </c>
      <c r="D711" s="82">
        <f t="shared" si="30"/>
        <v>4076452</v>
      </c>
      <c r="E711" s="82">
        <f t="shared" si="30"/>
        <v>1002302</v>
      </c>
    </row>
    <row r="712" spans="1:5" ht="15">
      <c r="A712" s="75">
        <v>200</v>
      </c>
      <c r="B712" s="64" t="s">
        <v>250</v>
      </c>
      <c r="C712" s="82">
        <f t="shared" si="30"/>
        <v>320040</v>
      </c>
      <c r="D712" s="82">
        <f t="shared" si="30"/>
        <v>374743</v>
      </c>
      <c r="E712" s="82">
        <f t="shared" si="30"/>
        <v>91716</v>
      </c>
    </row>
    <row r="713" spans="1:5" ht="15">
      <c r="A713" s="75">
        <v>551</v>
      </c>
      <c r="B713" s="64" t="s">
        <v>191</v>
      </c>
      <c r="C713" s="82">
        <f t="shared" si="30"/>
        <v>488079</v>
      </c>
      <c r="D713" s="82">
        <f t="shared" si="30"/>
        <v>489259</v>
      </c>
      <c r="E713" s="82">
        <f t="shared" si="30"/>
        <v>121497</v>
      </c>
    </row>
    <row r="714" spans="1:5" ht="15">
      <c r="A714" s="58">
        <v>552</v>
      </c>
      <c r="B714" s="59" t="s">
        <v>217</v>
      </c>
      <c r="C714" s="82">
        <f>C373+C433</f>
        <v>84006</v>
      </c>
      <c r="D714" s="82">
        <f>D373+D433</f>
        <v>84806</v>
      </c>
      <c r="E714" s="82">
        <f>E373+E433</f>
        <v>19965</v>
      </c>
    </row>
    <row r="715" spans="1:5" ht="15">
      <c r="A715" s="75">
        <v>560</v>
      </c>
      <c r="B715" s="64" t="s">
        <v>192</v>
      </c>
      <c r="C715" s="82">
        <f aca="true" t="shared" si="31" ref="C715:E717">C137+C214+C374+C434+C494+C565+C632+C691</f>
        <v>217466</v>
      </c>
      <c r="D715" s="82">
        <f t="shared" si="31"/>
        <v>218185</v>
      </c>
      <c r="E715" s="82">
        <f t="shared" si="31"/>
        <v>54098</v>
      </c>
    </row>
    <row r="716" spans="1:5" ht="15">
      <c r="A716" s="75">
        <v>580</v>
      </c>
      <c r="B716" s="64" t="s">
        <v>280</v>
      </c>
      <c r="C716" s="82">
        <f t="shared" si="31"/>
        <v>100951</v>
      </c>
      <c r="D716" s="82">
        <f t="shared" si="31"/>
        <v>101277</v>
      </c>
      <c r="E716" s="82">
        <f t="shared" si="31"/>
        <v>20039</v>
      </c>
    </row>
    <row r="717" spans="1:5" ht="15">
      <c r="A717" s="75">
        <v>1000</v>
      </c>
      <c r="B717" s="64" t="s">
        <v>198</v>
      </c>
      <c r="C717" s="82">
        <f t="shared" si="31"/>
        <v>4142095</v>
      </c>
      <c r="D717" s="82">
        <f t="shared" si="31"/>
        <v>4072945</v>
      </c>
      <c r="E717" s="82">
        <f t="shared" si="31"/>
        <v>1024251</v>
      </c>
    </row>
    <row r="718" spans="1:5" ht="15">
      <c r="A718" s="58">
        <v>1011</v>
      </c>
      <c r="B718" s="65" t="s">
        <v>239</v>
      </c>
      <c r="C718" s="82">
        <f>C140+C377+C497+C635</f>
        <v>263292</v>
      </c>
      <c r="D718" s="82">
        <f>D140+D377+D497+D635</f>
        <v>257418</v>
      </c>
      <c r="E718" s="82">
        <f>E140+E377+E497+E635</f>
        <v>69567</v>
      </c>
    </row>
    <row r="719" spans="1:5" ht="15">
      <c r="A719" s="58">
        <v>1012</v>
      </c>
      <c r="B719" s="59" t="s">
        <v>247</v>
      </c>
      <c r="C719" s="82">
        <f>C437</f>
        <v>2000</v>
      </c>
      <c r="D719" s="82">
        <f>D437</f>
        <v>2000</v>
      </c>
      <c r="E719" s="82">
        <f>E437</f>
        <v>0</v>
      </c>
    </row>
    <row r="720" spans="1:5" ht="15">
      <c r="A720" s="58">
        <v>1013</v>
      </c>
      <c r="B720" s="59" t="s">
        <v>201</v>
      </c>
      <c r="C720" s="82">
        <f>C141+C217+C378+C438+C498</f>
        <v>38247</v>
      </c>
      <c r="D720" s="82">
        <f>D141+D217+D378+D438+D498</f>
        <v>38646</v>
      </c>
      <c r="E720" s="82">
        <f>E141+E217+E378+E438+E498</f>
        <v>9779</v>
      </c>
    </row>
    <row r="721" spans="1:5" ht="15">
      <c r="A721" s="58">
        <v>1014</v>
      </c>
      <c r="B721" s="59" t="s">
        <v>234</v>
      </c>
      <c r="C721" s="82">
        <f>C142+C379+C439</f>
        <v>9272</v>
      </c>
      <c r="D721" s="82">
        <f>D142+D379+D439+D636</f>
        <v>8544</v>
      </c>
      <c r="E721" s="82">
        <f>E142+E379+E439+E636</f>
        <v>4168</v>
      </c>
    </row>
    <row r="722" spans="1:5" ht="15">
      <c r="A722" s="58">
        <v>1015</v>
      </c>
      <c r="B722" s="59" t="s">
        <v>205</v>
      </c>
      <c r="C722" s="82">
        <f aca="true" t="shared" si="32" ref="C722:E724">C143+C218+C380+C440+C499+C569+C637+C694</f>
        <v>237658</v>
      </c>
      <c r="D722" s="82">
        <f t="shared" si="32"/>
        <v>239104</v>
      </c>
      <c r="E722" s="82">
        <f t="shared" si="32"/>
        <v>64530</v>
      </c>
    </row>
    <row r="723" spans="1:5" ht="15">
      <c r="A723" s="58">
        <v>1016</v>
      </c>
      <c r="B723" s="59" t="s">
        <v>202</v>
      </c>
      <c r="C723" s="82">
        <f t="shared" si="32"/>
        <v>650878</v>
      </c>
      <c r="D723" s="82">
        <f t="shared" si="32"/>
        <v>676120</v>
      </c>
      <c r="E723" s="82">
        <f t="shared" si="32"/>
        <v>250919</v>
      </c>
    </row>
    <row r="724" spans="1:5" ht="15">
      <c r="A724" s="58">
        <v>1020</v>
      </c>
      <c r="B724" s="59" t="s">
        <v>206</v>
      </c>
      <c r="C724" s="82">
        <f t="shared" si="32"/>
        <v>1740783</v>
      </c>
      <c r="D724" s="82">
        <f t="shared" si="32"/>
        <v>1793501</v>
      </c>
      <c r="E724" s="82">
        <f t="shared" si="32"/>
        <v>585506</v>
      </c>
    </row>
    <row r="725" spans="1:5" ht="15">
      <c r="A725" s="58">
        <v>1030</v>
      </c>
      <c r="B725" s="59" t="s">
        <v>228</v>
      </c>
      <c r="C725" s="82">
        <f>C146+C383+C502+C572+C697</f>
        <v>757250</v>
      </c>
      <c r="D725" s="82">
        <f>D146+D383+D502+D572+D697</f>
        <v>762197</v>
      </c>
      <c r="E725" s="82">
        <f>E146+E383+E502+E572+E697</f>
        <v>25743</v>
      </c>
    </row>
    <row r="726" spans="1:5" ht="15">
      <c r="A726" s="58">
        <v>1051</v>
      </c>
      <c r="B726" s="59" t="s">
        <v>229</v>
      </c>
      <c r="C726" s="82">
        <f aca="true" t="shared" si="33" ref="C726:E727">C147+C384</f>
        <v>27126</v>
      </c>
      <c r="D726" s="82">
        <f t="shared" si="33"/>
        <v>26906</v>
      </c>
      <c r="E726" s="82">
        <f t="shared" si="33"/>
        <v>6968</v>
      </c>
    </row>
    <row r="727" spans="1:5" ht="15">
      <c r="A727" s="75">
        <v>1052</v>
      </c>
      <c r="B727" s="64" t="s">
        <v>242</v>
      </c>
      <c r="C727" s="82">
        <f t="shared" si="33"/>
        <v>76819</v>
      </c>
      <c r="D727" s="82">
        <f t="shared" si="33"/>
        <v>17100</v>
      </c>
      <c r="E727" s="82">
        <f t="shared" si="33"/>
        <v>2236</v>
      </c>
    </row>
    <row r="728" spans="1:5" ht="15">
      <c r="A728" s="58">
        <v>1062</v>
      </c>
      <c r="B728" s="59" t="s">
        <v>212</v>
      </c>
      <c r="C728" s="82">
        <f>C149+C221+C386+C698</f>
        <v>24408</v>
      </c>
      <c r="D728" s="82">
        <f>D149+D221+D386+D698</f>
        <v>25378</v>
      </c>
      <c r="E728" s="82">
        <f>E149+E221+E386+E698</f>
        <v>1974</v>
      </c>
    </row>
    <row r="729" spans="1:5" ht="15">
      <c r="A729" s="58">
        <v>1091</v>
      </c>
      <c r="B729" s="59" t="s">
        <v>199</v>
      </c>
      <c r="C729" s="82">
        <f>C150+C222+C387+C443+C503+C573+C640+C699</f>
        <v>70580</v>
      </c>
      <c r="D729" s="82">
        <f>D150+D222+D387+D443+D503+D573+D640+D699</f>
        <v>15678</v>
      </c>
      <c r="E729" s="82">
        <f>E150+E222+E387+E443+E503+E573+E640+E699</f>
        <v>0</v>
      </c>
    </row>
    <row r="730" spans="1:5" ht="15">
      <c r="A730" s="58">
        <v>1092</v>
      </c>
      <c r="B730" s="59" t="s">
        <v>350</v>
      </c>
      <c r="C730" s="82">
        <f>C151+C388+C700</f>
        <v>200500</v>
      </c>
      <c r="D730" s="82">
        <f>D151+D388+D700</f>
        <v>200535</v>
      </c>
      <c r="E730" s="82">
        <f>E151+E388+E700</f>
        <v>4190</v>
      </c>
    </row>
    <row r="731" spans="1:5" ht="15">
      <c r="A731" s="101">
        <v>1098</v>
      </c>
      <c r="B731" s="102" t="s">
        <v>213</v>
      </c>
      <c r="C731" s="82">
        <f>C152+C223+C389+C444+C574+C701</f>
        <v>43282</v>
      </c>
      <c r="D731" s="82">
        <f>D152+D223+D389+D444+D574+D701</f>
        <v>9738</v>
      </c>
      <c r="E731" s="82">
        <f>E152+E223+E389+E444+E574+E701</f>
        <v>-1409</v>
      </c>
    </row>
    <row r="732" spans="1:5" ht="15">
      <c r="A732" s="75">
        <v>1900</v>
      </c>
      <c r="B732" s="64" t="s">
        <v>261</v>
      </c>
      <c r="C732" s="82">
        <f>SUM(C733:C734)</f>
        <v>0</v>
      </c>
      <c r="D732" s="82">
        <f>SUM(D733:D734)</f>
        <v>37166</v>
      </c>
      <c r="E732" s="82">
        <f>SUM(E733:E734)</f>
        <v>37166</v>
      </c>
    </row>
    <row r="733" spans="1:5" ht="15">
      <c r="A733" s="75">
        <v>1901</v>
      </c>
      <c r="B733" s="64" t="s">
        <v>262</v>
      </c>
      <c r="C733" s="82">
        <f>C154+C575+C702</f>
        <v>0</v>
      </c>
      <c r="D733" s="82">
        <f>D154+D575+D702</f>
        <v>10240</v>
      </c>
      <c r="E733" s="82">
        <f>E154+E575+E702</f>
        <v>10240</v>
      </c>
    </row>
    <row r="734" spans="1:5" ht="15">
      <c r="A734" s="75">
        <v>1981</v>
      </c>
      <c r="B734" s="64" t="s">
        <v>269</v>
      </c>
      <c r="C734" s="82">
        <f>C155</f>
        <v>0</v>
      </c>
      <c r="D734" s="82">
        <f>D155</f>
        <v>26926</v>
      </c>
      <c r="E734" s="82">
        <f>E155</f>
        <v>26926</v>
      </c>
    </row>
    <row r="735" spans="1:5" ht="15">
      <c r="A735" s="58">
        <v>4000</v>
      </c>
      <c r="B735" s="59" t="s">
        <v>235</v>
      </c>
      <c r="C735" s="82">
        <f>C390</f>
        <v>25788</v>
      </c>
      <c r="D735" s="82">
        <f>D390</f>
        <v>25788</v>
      </c>
      <c r="E735" s="82">
        <f>E390</f>
        <v>3180</v>
      </c>
    </row>
    <row r="736" spans="1:5" ht="15">
      <c r="A736" s="58">
        <v>4200</v>
      </c>
      <c r="B736" s="73" t="s">
        <v>301</v>
      </c>
      <c r="C736" s="82">
        <f>C156+C504+C641</f>
        <v>117800</v>
      </c>
      <c r="D736" s="82">
        <f>D156+D504+D641</f>
        <v>129764</v>
      </c>
      <c r="E736" s="82">
        <f>E156+E504+E641</f>
        <v>7197</v>
      </c>
    </row>
    <row r="737" spans="1:5" ht="15">
      <c r="A737" s="75">
        <v>4500</v>
      </c>
      <c r="B737" s="59" t="s">
        <v>254</v>
      </c>
      <c r="C737" s="82">
        <f>C642</f>
        <v>176090</v>
      </c>
      <c r="D737" s="82">
        <f>D642</f>
        <v>179148</v>
      </c>
      <c r="E737" s="82">
        <f>E642</f>
        <v>51058</v>
      </c>
    </row>
    <row r="738" spans="1:5" ht="15">
      <c r="A738" s="75">
        <v>4600</v>
      </c>
      <c r="B738" s="64" t="s">
        <v>263</v>
      </c>
      <c r="C738" s="82">
        <f>C157</f>
        <v>10820</v>
      </c>
      <c r="D738" s="82">
        <f>D157</f>
        <v>10820</v>
      </c>
      <c r="E738" s="82">
        <f>E157</f>
        <v>2713</v>
      </c>
    </row>
    <row r="739" spans="1:5" ht="15">
      <c r="A739" s="75">
        <v>5100</v>
      </c>
      <c r="B739" s="64" t="s">
        <v>210</v>
      </c>
      <c r="C739" s="82">
        <f>C158+C224+C391+C445+C576+C703</f>
        <v>598575</v>
      </c>
      <c r="D739" s="82">
        <f>D158+D224+D391+D445+D576+D703</f>
        <v>603575</v>
      </c>
      <c r="E739" s="82">
        <f>E158+E224+E391+E445+E576+E703</f>
        <v>124095</v>
      </c>
    </row>
    <row r="740" spans="1:5" ht="15">
      <c r="A740" s="75">
        <v>5200</v>
      </c>
      <c r="B740" s="64" t="s">
        <v>230</v>
      </c>
      <c r="C740" s="82">
        <f>C159+C392+C446+C505+C577+C643+C704</f>
        <v>849624</v>
      </c>
      <c r="D740" s="82">
        <f>D159+D392+D446+D505+D577+D643+D704</f>
        <v>844624</v>
      </c>
      <c r="E740" s="82">
        <f>E159+E392+E446+E505+E577+E643+E704</f>
        <v>78513</v>
      </c>
    </row>
    <row r="741" spans="1:5" ht="15">
      <c r="A741" s="75">
        <v>5309</v>
      </c>
      <c r="B741" s="64" t="s">
        <v>290</v>
      </c>
      <c r="C741" s="82">
        <f aca="true" t="shared" si="34" ref="C741:E742">C578</f>
        <v>177200</v>
      </c>
      <c r="D741" s="82">
        <f t="shared" si="34"/>
        <v>177200</v>
      </c>
      <c r="E741" s="82">
        <f t="shared" si="34"/>
        <v>2280</v>
      </c>
    </row>
    <row r="742" spans="1:5" ht="15">
      <c r="A742" s="75">
        <v>5400</v>
      </c>
      <c r="B742" s="64" t="s">
        <v>291</v>
      </c>
      <c r="C742" s="82">
        <f t="shared" si="34"/>
        <v>104960</v>
      </c>
      <c r="D742" s="82">
        <f t="shared" si="34"/>
        <v>104960</v>
      </c>
      <c r="E742" s="82">
        <f t="shared" si="34"/>
        <v>10984</v>
      </c>
    </row>
    <row r="743" spans="1:5" ht="15">
      <c r="A743" s="75">
        <v>5503</v>
      </c>
      <c r="B743" s="64" t="s">
        <v>302</v>
      </c>
      <c r="C743" s="82">
        <f>C644</f>
        <v>5040</v>
      </c>
      <c r="D743" s="82">
        <f>D644</f>
        <v>5040</v>
      </c>
      <c r="E743" s="82">
        <f>E644</f>
        <v>0</v>
      </c>
    </row>
    <row r="744" spans="1:5" ht="15">
      <c r="A744" s="75">
        <v>2224</v>
      </c>
      <c r="B744" s="64" t="s">
        <v>310</v>
      </c>
      <c r="C744" s="82">
        <f>C708</f>
        <v>62000</v>
      </c>
      <c r="D744" s="82">
        <f>D708</f>
        <v>62000</v>
      </c>
      <c r="E744" s="82">
        <f>E708</f>
        <v>0</v>
      </c>
    </row>
    <row r="745" spans="1:5" ht="15">
      <c r="A745" s="95" t="s">
        <v>222</v>
      </c>
      <c r="B745" s="64" t="s">
        <v>223</v>
      </c>
      <c r="C745" s="82">
        <f>C161+C394+C646+C706+C709</f>
        <v>290956</v>
      </c>
      <c r="D745" s="82">
        <f>D161+D394+D646+D706+D709</f>
        <v>287472</v>
      </c>
      <c r="E745" s="82">
        <f>E161+E394+E646+E706+E709</f>
        <v>0</v>
      </c>
    </row>
    <row r="746" spans="1:5" ht="15">
      <c r="A746" s="58"/>
      <c r="B746" s="81" t="s">
        <v>79</v>
      </c>
      <c r="C746" s="83">
        <f>C162+C225+C395+C447+C506+C580+C647+C707+C708+C709</f>
        <v>11848219</v>
      </c>
      <c r="D746" s="83">
        <f>D162+D225+D395+D447+D506+D580+D647+D707+D708+D709</f>
        <v>11885392</v>
      </c>
      <c r="E746" s="83">
        <f>E162+E225+E395+E447+E506+E580+E647+E707+E708+E709</f>
        <v>2651122</v>
      </c>
    </row>
    <row r="752" spans="1:5" ht="134.25" customHeight="1">
      <c r="A752" s="107" t="s">
        <v>351</v>
      </c>
      <c r="B752" s="107"/>
      <c r="C752" s="107"/>
      <c r="D752" s="107"/>
      <c r="E752" s="107"/>
    </row>
  </sheetData>
  <sheetProtection password="DAF7" sheet="1"/>
  <mergeCells count="5">
    <mergeCell ref="A752:E752"/>
    <mergeCell ref="A5:A6"/>
    <mergeCell ref="A1:E1"/>
    <mergeCell ref="A2:E2"/>
    <mergeCell ref="A3:E3"/>
  </mergeCells>
  <printOptions/>
  <pageMargins left="0.56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781"/>
  <sheetViews>
    <sheetView zoomScalePageLayoutView="0" workbookViewId="0" topLeftCell="A1">
      <selection activeCell="B784" sqref="B784"/>
    </sheetView>
  </sheetViews>
  <sheetFormatPr defaultColWidth="9.140625" defaultRowHeight="12.75"/>
  <cols>
    <col min="1" max="1" width="6.00390625" style="105" customWidth="1"/>
    <col min="2" max="2" width="44.28125" style="57" customWidth="1"/>
    <col min="3" max="3" width="14.28125" style="57" customWidth="1"/>
    <col min="4" max="4" width="14.7109375" style="57" customWidth="1"/>
    <col min="5" max="5" width="14.8515625" style="57" customWidth="1"/>
    <col min="6" max="16384" width="9.140625" style="57" customWidth="1"/>
  </cols>
  <sheetData>
    <row r="1" spans="1:5" ht="15">
      <c r="A1" s="109" t="s">
        <v>0</v>
      </c>
      <c r="B1" s="109"/>
      <c r="C1" s="109"/>
      <c r="D1" s="109"/>
      <c r="E1" s="109"/>
    </row>
    <row r="2" spans="1:5" ht="21.75" customHeight="1">
      <c r="A2" s="110" t="s">
        <v>1</v>
      </c>
      <c r="B2" s="110"/>
      <c r="C2" s="110"/>
      <c r="D2" s="110"/>
      <c r="E2" s="110"/>
    </row>
    <row r="3" spans="1:5" ht="31.5" customHeight="1">
      <c r="A3" s="111" t="s">
        <v>352</v>
      </c>
      <c r="B3" s="111"/>
      <c r="C3" s="111"/>
      <c r="D3" s="111"/>
      <c r="E3" s="111"/>
    </row>
    <row r="5" spans="1:5" ht="33" customHeight="1">
      <c r="A5" s="108" t="s">
        <v>255</v>
      </c>
      <c r="B5" s="90" t="s">
        <v>2</v>
      </c>
      <c r="C5" s="67" t="s">
        <v>80</v>
      </c>
      <c r="D5" s="68" t="s">
        <v>188</v>
      </c>
      <c r="E5" s="67" t="s">
        <v>353</v>
      </c>
    </row>
    <row r="6" spans="1:5" ht="15.75">
      <c r="A6" s="108"/>
      <c r="B6" s="72" t="s">
        <v>3</v>
      </c>
      <c r="C6" s="84"/>
      <c r="D6" s="84"/>
      <c r="E6" s="84"/>
    </row>
    <row r="7" spans="1:5" ht="15.75">
      <c r="A7" s="58"/>
      <c r="B7" s="69" t="s">
        <v>4</v>
      </c>
      <c r="C7" s="84"/>
      <c r="D7" s="84"/>
      <c r="E7" s="84"/>
    </row>
    <row r="8" spans="1:5" ht="15.75">
      <c r="A8" s="58"/>
      <c r="B8" s="71" t="s">
        <v>81</v>
      </c>
      <c r="C8" s="84"/>
      <c r="D8" s="84"/>
      <c r="E8" s="84"/>
    </row>
    <row r="9" spans="1:5" ht="15.75">
      <c r="A9" s="58">
        <v>1301</v>
      </c>
      <c r="B9" s="91" t="s">
        <v>332</v>
      </c>
      <c r="C9" s="84">
        <v>530000</v>
      </c>
      <c r="D9" s="84">
        <v>530000</v>
      </c>
      <c r="E9" s="84">
        <v>393448</v>
      </c>
    </row>
    <row r="10" spans="1:5" ht="15.75">
      <c r="A10" s="58">
        <v>1303</v>
      </c>
      <c r="B10" s="91" t="s">
        <v>333</v>
      </c>
      <c r="C10" s="84">
        <v>400000</v>
      </c>
      <c r="D10" s="84">
        <v>400000</v>
      </c>
      <c r="E10" s="84">
        <v>271685</v>
      </c>
    </row>
    <row r="11" spans="1:5" ht="15.75">
      <c r="A11" s="58">
        <v>1304</v>
      </c>
      <c r="B11" s="91" t="s">
        <v>334</v>
      </c>
      <c r="C11" s="84">
        <v>700000</v>
      </c>
      <c r="D11" s="84">
        <v>700000</v>
      </c>
      <c r="E11" s="84">
        <v>205443</v>
      </c>
    </row>
    <row r="12" spans="1:5" ht="15.75">
      <c r="A12" s="58">
        <v>1308</v>
      </c>
      <c r="B12" s="91" t="s">
        <v>335</v>
      </c>
      <c r="C12" s="84">
        <v>1000</v>
      </c>
      <c r="D12" s="84">
        <v>1000</v>
      </c>
      <c r="E12" s="84">
        <v>172</v>
      </c>
    </row>
    <row r="13" spans="1:5" ht="15.75">
      <c r="A13" s="58">
        <v>2000</v>
      </c>
      <c r="B13" s="91" t="s">
        <v>336</v>
      </c>
      <c r="C13" s="84">
        <v>850</v>
      </c>
      <c r="D13" s="84">
        <v>850</v>
      </c>
      <c r="E13" s="84">
        <v>30</v>
      </c>
    </row>
    <row r="14" spans="1:5" ht="15.75">
      <c r="A14" s="58">
        <v>103</v>
      </c>
      <c r="B14" s="91" t="s">
        <v>337</v>
      </c>
      <c r="C14" s="84">
        <v>12500</v>
      </c>
      <c r="D14" s="84">
        <v>12500</v>
      </c>
      <c r="E14" s="84">
        <v>8637</v>
      </c>
    </row>
    <row r="15" spans="1:5" ht="15.75">
      <c r="A15" s="58"/>
      <c r="B15" s="56" t="s">
        <v>323</v>
      </c>
      <c r="C15" s="85">
        <f>SUM(C9:C14)</f>
        <v>1644350</v>
      </c>
      <c r="D15" s="85">
        <f>SUM(D9:D14)</f>
        <v>1644350</v>
      </c>
      <c r="E15" s="85">
        <f>SUM(E9:E14)</f>
        <v>879415</v>
      </c>
    </row>
    <row r="16" spans="1:5" ht="15.75">
      <c r="A16" s="58"/>
      <c r="B16" s="71" t="s">
        <v>8</v>
      </c>
      <c r="C16" s="84"/>
      <c r="D16" s="84"/>
      <c r="E16" s="84"/>
    </row>
    <row r="17" spans="1:5" ht="15.75">
      <c r="A17" s="58">
        <v>2400</v>
      </c>
      <c r="B17" s="69" t="s">
        <v>9</v>
      </c>
      <c r="C17" s="85">
        <f>SUM(C18:C22)</f>
        <v>187100</v>
      </c>
      <c r="D17" s="85">
        <f>SUM(D18:D22)</f>
        <v>187100</v>
      </c>
      <c r="E17" s="85">
        <f>SUM(E18:E22)</f>
        <v>53809</v>
      </c>
    </row>
    <row r="18" spans="1:5" ht="15.75">
      <c r="A18" s="58">
        <v>2404</v>
      </c>
      <c r="B18" s="70" t="s">
        <v>109</v>
      </c>
      <c r="C18" s="84">
        <v>15000</v>
      </c>
      <c r="D18" s="84">
        <v>15000</v>
      </c>
      <c r="E18" s="84">
        <v>2181</v>
      </c>
    </row>
    <row r="19" spans="1:5" ht="15.75">
      <c r="A19" s="58">
        <v>2405</v>
      </c>
      <c r="B19" s="70" t="s">
        <v>83</v>
      </c>
      <c r="C19" s="84">
        <v>73500</v>
      </c>
      <c r="D19" s="84">
        <v>73500</v>
      </c>
      <c r="E19" s="84">
        <v>38629</v>
      </c>
    </row>
    <row r="20" spans="1:5" ht="15.75">
      <c r="A20" s="58">
        <v>2406</v>
      </c>
      <c r="B20" s="70" t="s">
        <v>110</v>
      </c>
      <c r="C20" s="84">
        <v>85000</v>
      </c>
      <c r="D20" s="84">
        <v>85000</v>
      </c>
      <c r="E20" s="84">
        <v>9864</v>
      </c>
    </row>
    <row r="21" spans="1:5" ht="15.75">
      <c r="A21" s="58">
        <v>2407</v>
      </c>
      <c r="B21" s="91" t="s">
        <v>170</v>
      </c>
      <c r="C21" s="84">
        <v>4000</v>
      </c>
      <c r="D21" s="84">
        <v>4000</v>
      </c>
      <c r="E21" s="84"/>
    </row>
    <row r="22" spans="1:5" ht="15.75">
      <c r="A22" s="58">
        <v>2409</v>
      </c>
      <c r="B22" s="70" t="s">
        <v>166</v>
      </c>
      <c r="C22" s="84">
        <v>9600</v>
      </c>
      <c r="D22" s="84">
        <v>9600</v>
      </c>
      <c r="E22" s="84">
        <v>3135</v>
      </c>
    </row>
    <row r="23" spans="1:5" ht="15.75">
      <c r="A23" s="58">
        <v>2700</v>
      </c>
      <c r="B23" s="69" t="s">
        <v>10</v>
      </c>
      <c r="C23" s="85">
        <f>SUM(C24:C33)</f>
        <v>2578394</v>
      </c>
      <c r="D23" s="85">
        <f>SUM(D24:D33)</f>
        <v>2578394</v>
      </c>
      <c r="E23" s="85">
        <f>SUM(E24:E33)</f>
        <v>1094717</v>
      </c>
    </row>
    <row r="24" spans="1:5" ht="15.75">
      <c r="A24" s="58">
        <v>2701</v>
      </c>
      <c r="B24" s="70" t="s">
        <v>84</v>
      </c>
      <c r="C24" s="84">
        <v>130000</v>
      </c>
      <c r="D24" s="84">
        <v>130000</v>
      </c>
      <c r="E24" s="84">
        <v>69463</v>
      </c>
    </row>
    <row r="25" spans="1:5" ht="15.75">
      <c r="A25" s="58">
        <v>2702</v>
      </c>
      <c r="B25" s="70" t="s">
        <v>113</v>
      </c>
      <c r="C25" s="84">
        <v>15500</v>
      </c>
      <c r="D25" s="84">
        <v>15500</v>
      </c>
      <c r="E25" s="84">
        <v>7974</v>
      </c>
    </row>
    <row r="26" spans="1:5" ht="15.75">
      <c r="A26" s="58">
        <v>2704</v>
      </c>
      <c r="B26" s="70" t="s">
        <v>85</v>
      </c>
      <c r="C26" s="84">
        <v>50000</v>
      </c>
      <c r="D26" s="84">
        <v>50000</v>
      </c>
      <c r="E26" s="84">
        <v>27743</v>
      </c>
    </row>
    <row r="27" spans="1:5" ht="15.75">
      <c r="A27" s="58">
        <v>2705</v>
      </c>
      <c r="B27" s="70" t="s">
        <v>142</v>
      </c>
      <c r="C27" s="84">
        <v>18000</v>
      </c>
      <c r="D27" s="84">
        <v>18000</v>
      </c>
      <c r="E27" s="84">
        <v>4880</v>
      </c>
    </row>
    <row r="28" spans="1:5" ht="15.75">
      <c r="A28" s="58">
        <v>2707</v>
      </c>
      <c r="B28" s="70" t="s">
        <v>86</v>
      </c>
      <c r="C28" s="84">
        <v>1605823</v>
      </c>
      <c r="D28" s="84">
        <v>1605823</v>
      </c>
      <c r="E28" s="84">
        <v>613886</v>
      </c>
    </row>
    <row r="29" spans="1:5" ht="15.75">
      <c r="A29" s="58">
        <v>2710</v>
      </c>
      <c r="B29" s="70" t="s">
        <v>87</v>
      </c>
      <c r="C29" s="84">
        <v>311431</v>
      </c>
      <c r="D29" s="84">
        <v>311431</v>
      </c>
      <c r="E29" s="84">
        <v>120806</v>
      </c>
    </row>
    <row r="30" spans="1:5" ht="15.75">
      <c r="A30" s="58">
        <v>2711</v>
      </c>
      <c r="B30" s="70" t="s">
        <v>88</v>
      </c>
      <c r="C30" s="84">
        <v>133100</v>
      </c>
      <c r="D30" s="84">
        <v>133100</v>
      </c>
      <c r="E30" s="84">
        <v>58674</v>
      </c>
    </row>
    <row r="31" spans="1:5" ht="15.75">
      <c r="A31" s="58">
        <v>2715</v>
      </c>
      <c r="B31" s="70" t="s">
        <v>152</v>
      </c>
      <c r="C31" s="84">
        <v>3000</v>
      </c>
      <c r="D31" s="84">
        <v>3000</v>
      </c>
      <c r="E31" s="84">
        <v>900</v>
      </c>
    </row>
    <row r="32" spans="1:5" ht="15.75">
      <c r="A32" s="58">
        <v>2717</v>
      </c>
      <c r="B32" s="70" t="s">
        <v>157</v>
      </c>
      <c r="C32" s="84">
        <v>3500</v>
      </c>
      <c r="D32" s="86">
        <v>3500</v>
      </c>
      <c r="E32" s="84">
        <v>1598</v>
      </c>
    </row>
    <row r="33" spans="1:5" ht="15.75">
      <c r="A33" s="58">
        <v>2729</v>
      </c>
      <c r="B33" s="70" t="s">
        <v>90</v>
      </c>
      <c r="C33" s="86">
        <v>308040</v>
      </c>
      <c r="D33" s="86">
        <v>308040</v>
      </c>
      <c r="E33" s="84">
        <v>188793</v>
      </c>
    </row>
    <row r="34" spans="1:5" ht="15.75">
      <c r="A34" s="58">
        <v>2800</v>
      </c>
      <c r="B34" s="69" t="s">
        <v>11</v>
      </c>
      <c r="C34" s="87">
        <v>84450</v>
      </c>
      <c r="D34" s="85">
        <v>84450</v>
      </c>
      <c r="E34" s="85">
        <v>51289</v>
      </c>
    </row>
    <row r="35" spans="1:5" ht="15.75">
      <c r="A35" s="58">
        <v>3600</v>
      </c>
      <c r="B35" s="69" t="s">
        <v>12</v>
      </c>
      <c r="C35" s="85">
        <v>8500</v>
      </c>
      <c r="D35" s="85">
        <v>7383</v>
      </c>
      <c r="E35" s="85">
        <v>5698</v>
      </c>
    </row>
    <row r="36" spans="1:5" ht="15.75">
      <c r="A36" s="58">
        <v>3701</v>
      </c>
      <c r="B36" s="69" t="s">
        <v>158</v>
      </c>
      <c r="C36" s="85">
        <v>-193420</v>
      </c>
      <c r="D36" s="85">
        <v>-207651</v>
      </c>
      <c r="E36" s="85">
        <v>-92948</v>
      </c>
    </row>
    <row r="37" spans="1:5" ht="15.75">
      <c r="A37" s="58">
        <v>3702</v>
      </c>
      <c r="B37" s="69" t="s">
        <v>114</v>
      </c>
      <c r="C37" s="87">
        <v>-81</v>
      </c>
      <c r="D37" s="87">
        <v>-19548</v>
      </c>
      <c r="E37" s="85">
        <v>-19467</v>
      </c>
    </row>
    <row r="38" spans="1:5" ht="15.75" hidden="1">
      <c r="A38" s="58"/>
      <c r="B38" s="69" t="s">
        <v>167</v>
      </c>
      <c r="C38" s="87"/>
      <c r="D38" s="87"/>
      <c r="E38" s="85"/>
    </row>
    <row r="39" spans="1:5" ht="15.75">
      <c r="A39" s="58">
        <v>4030</v>
      </c>
      <c r="B39" s="69" t="s">
        <v>173</v>
      </c>
      <c r="C39" s="85">
        <v>20000</v>
      </c>
      <c r="D39" s="85">
        <v>20000</v>
      </c>
      <c r="E39" s="85">
        <v>1264</v>
      </c>
    </row>
    <row r="40" spans="1:5" ht="15.75">
      <c r="A40" s="58">
        <v>4040</v>
      </c>
      <c r="B40" s="69" t="s">
        <v>159</v>
      </c>
      <c r="C40" s="85">
        <v>608530</v>
      </c>
      <c r="D40" s="85">
        <v>608530</v>
      </c>
      <c r="E40" s="85">
        <v>17422</v>
      </c>
    </row>
    <row r="41" spans="1:5" ht="15.75">
      <c r="A41" s="58">
        <v>4100</v>
      </c>
      <c r="B41" s="69" t="s">
        <v>13</v>
      </c>
      <c r="C41" s="85">
        <v>10000</v>
      </c>
      <c r="D41" s="85">
        <v>10000</v>
      </c>
      <c r="E41" s="85">
        <v>6991</v>
      </c>
    </row>
    <row r="42" spans="1:5" ht="15.75">
      <c r="A42" s="58">
        <v>4500</v>
      </c>
      <c r="B42" s="69" t="s">
        <v>91</v>
      </c>
      <c r="C42" s="85"/>
      <c r="D42" s="87">
        <v>15338</v>
      </c>
      <c r="E42" s="85">
        <v>15338</v>
      </c>
    </row>
    <row r="43" spans="1:5" ht="15.75">
      <c r="A43" s="58"/>
      <c r="B43" s="56" t="s">
        <v>324</v>
      </c>
      <c r="C43" s="85">
        <f>C17+C23+C34+C35+C36+C37+C38+C39+C40+C41+C42</f>
        <v>3303473</v>
      </c>
      <c r="D43" s="85">
        <f>D17+D23+D34+D37+D35+D36+D38+D39+D40+D41+D42</f>
        <v>3283996</v>
      </c>
      <c r="E43" s="85">
        <f>E17+E23+E34+E37+E35+E36+E38+E39+E40+E41+E42</f>
        <v>1134113</v>
      </c>
    </row>
    <row r="44" spans="1:5" ht="15.75">
      <c r="A44" s="58"/>
      <c r="B44" s="56" t="s">
        <v>325</v>
      </c>
      <c r="C44" s="85">
        <f>C15+C43</f>
        <v>4947823</v>
      </c>
      <c r="D44" s="85">
        <f>D15+D43</f>
        <v>4928346</v>
      </c>
      <c r="E44" s="85">
        <f>E15+E43</f>
        <v>2013528</v>
      </c>
    </row>
    <row r="45" spans="1:5" ht="15.75">
      <c r="A45" s="58"/>
      <c r="B45" s="69" t="s">
        <v>14</v>
      </c>
      <c r="C45" s="85"/>
      <c r="D45" s="84"/>
      <c r="E45" s="85"/>
    </row>
    <row r="46" spans="1:5" ht="15.75">
      <c r="A46" s="58">
        <v>3111</v>
      </c>
      <c r="B46" s="70" t="s">
        <v>15</v>
      </c>
      <c r="C46" s="86">
        <v>5262176</v>
      </c>
      <c r="D46" s="84">
        <v>5397571</v>
      </c>
      <c r="E46" s="84">
        <v>2962982</v>
      </c>
    </row>
    <row r="47" spans="1:5" ht="15.75">
      <c r="A47" s="58">
        <v>3112</v>
      </c>
      <c r="B47" s="70" t="s">
        <v>16</v>
      </c>
      <c r="C47" s="84">
        <v>815100</v>
      </c>
      <c r="D47" s="84">
        <v>815100</v>
      </c>
      <c r="E47" s="84">
        <v>415341</v>
      </c>
    </row>
    <row r="48" spans="1:5" ht="15.75">
      <c r="A48" s="58">
        <v>3113</v>
      </c>
      <c r="B48" s="70" t="s">
        <v>17</v>
      </c>
      <c r="C48" s="84">
        <v>539200</v>
      </c>
      <c r="D48" s="84">
        <v>539200</v>
      </c>
      <c r="E48" s="84"/>
    </row>
    <row r="49" spans="1:5" ht="15.75">
      <c r="A49" s="58">
        <v>3120</v>
      </c>
      <c r="B49" s="70" t="s">
        <v>331</v>
      </c>
      <c r="C49" s="84"/>
      <c r="D49" s="84">
        <v>0</v>
      </c>
      <c r="E49" s="84">
        <v>-105</v>
      </c>
    </row>
    <row r="50" spans="1:5" ht="15.75">
      <c r="A50" s="58">
        <v>3128</v>
      </c>
      <c r="B50" s="70" t="s">
        <v>315</v>
      </c>
      <c r="C50" s="84"/>
      <c r="D50" s="84">
        <v>56898</v>
      </c>
      <c r="E50" s="84">
        <v>48130</v>
      </c>
    </row>
    <row r="51" spans="1:5" ht="15.75">
      <c r="A51" s="58"/>
      <c r="B51" s="56" t="s">
        <v>326</v>
      </c>
      <c r="C51" s="85">
        <f>SUM(C46:C48)</f>
        <v>6616476</v>
      </c>
      <c r="D51" s="85">
        <f>SUM(D46:D50)</f>
        <v>6808769</v>
      </c>
      <c r="E51" s="85">
        <f>SUM(E46:E50)</f>
        <v>3426348</v>
      </c>
    </row>
    <row r="52" spans="1:5" ht="15.75">
      <c r="A52" s="58"/>
      <c r="B52" s="69" t="s">
        <v>19</v>
      </c>
      <c r="C52" s="84"/>
      <c r="D52" s="84"/>
      <c r="E52" s="84"/>
    </row>
    <row r="53" spans="1:5" ht="15.75" customHeight="1">
      <c r="A53" s="58">
        <v>6101</v>
      </c>
      <c r="B53" s="92" t="s">
        <v>338</v>
      </c>
      <c r="C53" s="86"/>
      <c r="D53" s="86">
        <v>397105</v>
      </c>
      <c r="E53" s="86">
        <v>397105</v>
      </c>
    </row>
    <row r="54" spans="1:5" ht="15.75" customHeight="1">
      <c r="A54" s="58">
        <v>6102</v>
      </c>
      <c r="B54" s="92" t="s">
        <v>341</v>
      </c>
      <c r="C54" s="86"/>
      <c r="D54" s="86">
        <v>-91721</v>
      </c>
      <c r="E54" s="86">
        <v>-91721</v>
      </c>
    </row>
    <row r="55" spans="1:5" ht="15.75" customHeight="1">
      <c r="A55" s="58">
        <v>6105</v>
      </c>
      <c r="B55" s="92" t="s">
        <v>339</v>
      </c>
      <c r="C55" s="86"/>
      <c r="D55" s="86">
        <v>16888</v>
      </c>
      <c r="E55" s="84">
        <v>16888</v>
      </c>
    </row>
    <row r="56" spans="1:5" ht="15.75" customHeight="1">
      <c r="A56" s="58">
        <v>6201</v>
      </c>
      <c r="B56" s="92" t="s">
        <v>340</v>
      </c>
      <c r="C56" s="86">
        <v>550525</v>
      </c>
      <c r="D56" s="86">
        <v>550525</v>
      </c>
      <c r="E56" s="84"/>
    </row>
    <row r="57" spans="1:5" ht="15.75">
      <c r="A57" s="58">
        <v>6202</v>
      </c>
      <c r="B57" s="70" t="s">
        <v>341</v>
      </c>
      <c r="C57" s="86">
        <v>-975150</v>
      </c>
      <c r="D57" s="88">
        <v>-975150</v>
      </c>
      <c r="E57" s="89">
        <v>-18415</v>
      </c>
    </row>
    <row r="58" spans="1:5" ht="15.75">
      <c r="A58" s="58"/>
      <c r="B58" s="56" t="s">
        <v>327</v>
      </c>
      <c r="C58" s="87">
        <f>SUM(C53:C57)</f>
        <v>-424625</v>
      </c>
      <c r="D58" s="87">
        <f>SUM(D53:D57)</f>
        <v>-102353</v>
      </c>
      <c r="E58" s="87">
        <f>SUM(E53:E57)</f>
        <v>303857</v>
      </c>
    </row>
    <row r="59" spans="1:5" ht="15.75">
      <c r="A59" s="58"/>
      <c r="B59" s="56" t="s">
        <v>115</v>
      </c>
      <c r="C59" s="87">
        <f>C44+C51+C58</f>
        <v>11139674</v>
      </c>
      <c r="D59" s="87">
        <f>D44+D51+D58</f>
        <v>11634762</v>
      </c>
      <c r="E59" s="87">
        <f>E44+E51+E58</f>
        <v>5743733</v>
      </c>
    </row>
    <row r="60" spans="1:5" ht="15.75">
      <c r="A60" s="58"/>
      <c r="B60" s="93" t="s">
        <v>316</v>
      </c>
      <c r="C60" s="84"/>
      <c r="D60" s="84"/>
      <c r="E60" s="84"/>
    </row>
    <row r="61" spans="1:5" ht="28.5" customHeight="1">
      <c r="A61" s="58">
        <v>7600</v>
      </c>
      <c r="B61" s="106" t="s">
        <v>317</v>
      </c>
      <c r="C61" s="84">
        <v>-3078627</v>
      </c>
      <c r="D61" s="86">
        <v>-3538186</v>
      </c>
      <c r="E61" s="86">
        <v>-955812</v>
      </c>
    </row>
    <row r="62" spans="1:5" ht="29.25" customHeight="1">
      <c r="A62" s="58">
        <v>7833</v>
      </c>
      <c r="B62" s="106" t="s">
        <v>318</v>
      </c>
      <c r="C62" s="84"/>
      <c r="D62" s="84">
        <v>453472</v>
      </c>
      <c r="E62" s="84">
        <v>453472</v>
      </c>
    </row>
    <row r="63" spans="1:5" ht="15.75">
      <c r="A63" s="58"/>
      <c r="B63" s="56" t="s">
        <v>328</v>
      </c>
      <c r="C63" s="87">
        <f>SUM(C61:C62)</f>
        <v>-3078627</v>
      </c>
      <c r="D63" s="87">
        <f>SUM(D61:D62)</f>
        <v>-3084714</v>
      </c>
      <c r="E63" s="87">
        <f>SUM(E61:E62)</f>
        <v>-502340</v>
      </c>
    </row>
    <row r="64" spans="1:5" ht="20.25" customHeight="1">
      <c r="A64" s="58"/>
      <c r="B64" s="93" t="s">
        <v>319</v>
      </c>
      <c r="C64" s="87"/>
      <c r="D64" s="87"/>
      <c r="E64" s="87"/>
    </row>
    <row r="65" spans="1:5" ht="15.75">
      <c r="A65" s="58"/>
      <c r="B65" s="93" t="s">
        <v>329</v>
      </c>
      <c r="C65" s="87"/>
      <c r="D65" s="87"/>
      <c r="E65" s="87"/>
    </row>
    <row r="66" spans="1:5" ht="15.75">
      <c r="A66" s="58">
        <v>8312</v>
      </c>
      <c r="B66" s="91" t="s">
        <v>322</v>
      </c>
      <c r="C66" s="86">
        <v>3608662</v>
      </c>
      <c r="D66" s="87"/>
      <c r="E66" s="87"/>
    </row>
    <row r="67" spans="1:5" ht="15.75">
      <c r="A67" s="58">
        <v>8372</v>
      </c>
      <c r="B67" s="91" t="s">
        <v>320</v>
      </c>
      <c r="C67" s="87"/>
      <c r="D67" s="86">
        <v>3608662</v>
      </c>
      <c r="E67" s="86">
        <v>784657</v>
      </c>
    </row>
    <row r="68" spans="1:5" ht="15.75">
      <c r="A68" s="58">
        <v>8803</v>
      </c>
      <c r="B68" s="91" t="s">
        <v>321</v>
      </c>
      <c r="C68" s="86">
        <v>-16295</v>
      </c>
      <c r="D68" s="86">
        <v>-97704</v>
      </c>
      <c r="E68" s="86">
        <v>-85485</v>
      </c>
    </row>
    <row r="69" spans="1:5" ht="15.75">
      <c r="A69" s="58">
        <v>9336</v>
      </c>
      <c r="B69" s="91" t="s">
        <v>354</v>
      </c>
      <c r="C69" s="86"/>
      <c r="D69" s="86">
        <v>-235922</v>
      </c>
      <c r="E69" s="86">
        <v>-529773</v>
      </c>
    </row>
    <row r="70" spans="1:5" ht="15.75">
      <c r="A70" s="58">
        <v>9339</v>
      </c>
      <c r="B70" s="91" t="s">
        <v>342</v>
      </c>
      <c r="C70" s="86">
        <v>-196792</v>
      </c>
      <c r="D70" s="86">
        <v>-75757</v>
      </c>
      <c r="E70" s="86">
        <v>-30000</v>
      </c>
    </row>
    <row r="71" spans="1:5" ht="15.75">
      <c r="A71" s="58">
        <v>9501</v>
      </c>
      <c r="B71" s="91" t="s">
        <v>343</v>
      </c>
      <c r="C71" s="84">
        <v>545739</v>
      </c>
      <c r="D71" s="84">
        <v>545739</v>
      </c>
      <c r="E71" s="84">
        <v>545739</v>
      </c>
    </row>
    <row r="72" spans="1:5" ht="15.75">
      <c r="A72" s="58">
        <v>9502</v>
      </c>
      <c r="B72" s="91" t="s">
        <v>344</v>
      </c>
      <c r="C72" s="84">
        <v>81409</v>
      </c>
      <c r="D72" s="84">
        <v>81409</v>
      </c>
      <c r="E72" s="84">
        <v>81409</v>
      </c>
    </row>
    <row r="73" spans="1:5" ht="15.75">
      <c r="A73" s="58">
        <v>9503</v>
      </c>
      <c r="B73" s="91" t="s">
        <v>345</v>
      </c>
      <c r="C73" s="84">
        <v>82307</v>
      </c>
      <c r="D73" s="84">
        <v>82307</v>
      </c>
      <c r="E73" s="84">
        <v>82307</v>
      </c>
    </row>
    <row r="74" spans="1:5" ht="15.75">
      <c r="A74" s="58">
        <v>9507</v>
      </c>
      <c r="B74" s="91" t="s">
        <v>346</v>
      </c>
      <c r="C74" s="84"/>
      <c r="D74" s="94"/>
      <c r="E74" s="84">
        <v>-384975</v>
      </c>
    </row>
    <row r="75" spans="1:5" ht="15.75">
      <c r="A75" s="58">
        <v>9508</v>
      </c>
      <c r="B75" s="91" t="s">
        <v>347</v>
      </c>
      <c r="C75" s="84"/>
      <c r="D75" s="84"/>
      <c r="E75" s="84"/>
    </row>
    <row r="76" spans="1:5" ht="15.75">
      <c r="A76" s="58">
        <v>9509</v>
      </c>
      <c r="B76" s="91" t="s">
        <v>348</v>
      </c>
      <c r="C76" s="84">
        <v>-317858</v>
      </c>
      <c r="D76" s="84">
        <v>-357650</v>
      </c>
      <c r="E76" s="84">
        <v>-444385</v>
      </c>
    </row>
    <row r="77" spans="1:5" ht="15.75">
      <c r="A77" s="58">
        <v>9511</v>
      </c>
      <c r="B77" s="91" t="s">
        <v>349</v>
      </c>
      <c r="C77" s="84"/>
      <c r="D77" s="84"/>
      <c r="E77" s="84">
        <v>-2162</v>
      </c>
    </row>
    <row r="78" spans="1:5" ht="15.75">
      <c r="A78" s="58"/>
      <c r="B78" s="56" t="s">
        <v>330</v>
      </c>
      <c r="C78" s="85">
        <f>SUM(C66:C77)</f>
        <v>3787172</v>
      </c>
      <c r="D78" s="85">
        <f>SUM(D66:D77)</f>
        <v>3551084</v>
      </c>
      <c r="E78" s="85">
        <f>SUM(E66:E77)</f>
        <v>17332</v>
      </c>
    </row>
    <row r="79" spans="1:5" ht="15.75">
      <c r="A79" s="58"/>
      <c r="B79" s="93" t="s">
        <v>26</v>
      </c>
      <c r="C79" s="85">
        <f>C59+C63+C78</f>
        <v>11848219</v>
      </c>
      <c r="D79" s="85">
        <f>D59+D63+D78</f>
        <v>12101132</v>
      </c>
      <c r="E79" s="85">
        <f>E59+E63+E78</f>
        <v>5258725</v>
      </c>
    </row>
    <row r="80" spans="1:5" ht="15.75">
      <c r="A80" s="58"/>
      <c r="B80" s="72" t="s">
        <v>27</v>
      </c>
      <c r="C80" s="73"/>
      <c r="D80" s="73"/>
      <c r="E80" s="73"/>
    </row>
    <row r="81" spans="1:5" ht="28.5">
      <c r="A81" s="62"/>
      <c r="B81" s="61" t="s">
        <v>190</v>
      </c>
      <c r="C81" s="73"/>
      <c r="D81" s="73"/>
      <c r="E81" s="73"/>
    </row>
    <row r="82" spans="1:5" ht="15">
      <c r="A82" s="62">
        <v>100</v>
      </c>
      <c r="B82" s="60" t="s">
        <v>195</v>
      </c>
      <c r="C82" s="73"/>
      <c r="D82" s="73">
        <v>1400</v>
      </c>
      <c r="E82" s="73">
        <v>1400</v>
      </c>
    </row>
    <row r="83" spans="1:5" ht="15">
      <c r="A83" s="62">
        <v>200</v>
      </c>
      <c r="B83" s="60" t="s">
        <v>196</v>
      </c>
      <c r="C83" s="82"/>
      <c r="D83" s="82">
        <v>13646</v>
      </c>
      <c r="E83" s="82">
        <v>13646</v>
      </c>
    </row>
    <row r="84" spans="1:5" ht="15">
      <c r="A84" s="62">
        <v>551</v>
      </c>
      <c r="B84" s="60" t="s">
        <v>191</v>
      </c>
      <c r="C84" s="82"/>
      <c r="D84" s="82">
        <v>2570</v>
      </c>
      <c r="E84" s="82">
        <v>2570</v>
      </c>
    </row>
    <row r="85" spans="1:5" ht="15">
      <c r="A85" s="62">
        <v>560</v>
      </c>
      <c r="B85" s="60" t="s">
        <v>192</v>
      </c>
      <c r="C85" s="82"/>
      <c r="D85" s="82">
        <v>1015</v>
      </c>
      <c r="E85" s="82">
        <v>1015</v>
      </c>
    </row>
    <row r="86" spans="1:5" ht="15">
      <c r="A86" s="62">
        <v>580</v>
      </c>
      <c r="B86" s="60" t="s">
        <v>197</v>
      </c>
      <c r="C86" s="82"/>
      <c r="D86" s="82">
        <v>341</v>
      </c>
      <c r="E86" s="82">
        <v>341</v>
      </c>
    </row>
    <row r="87" spans="1:5" ht="15">
      <c r="A87" s="62">
        <v>1000</v>
      </c>
      <c r="B87" s="60" t="s">
        <v>198</v>
      </c>
      <c r="C87" s="82"/>
      <c r="D87" s="82">
        <f>SUM(D88:D90)</f>
        <v>4483</v>
      </c>
      <c r="E87" s="82">
        <f>SUM(E88:E90)</f>
        <v>4483</v>
      </c>
    </row>
    <row r="88" spans="1:5" ht="15">
      <c r="A88" s="75">
        <v>1015</v>
      </c>
      <c r="B88" s="64" t="s">
        <v>257</v>
      </c>
      <c r="C88" s="82"/>
      <c r="D88" s="82">
        <v>2805</v>
      </c>
      <c r="E88" s="82">
        <v>2805</v>
      </c>
    </row>
    <row r="89" spans="1:5" ht="15">
      <c r="A89" s="75">
        <v>1016</v>
      </c>
      <c r="B89" s="64" t="s">
        <v>266</v>
      </c>
      <c r="C89" s="82"/>
      <c r="D89" s="82">
        <v>1583</v>
      </c>
      <c r="E89" s="82">
        <v>1583</v>
      </c>
    </row>
    <row r="90" spans="1:5" ht="15">
      <c r="A90" s="75">
        <v>1020</v>
      </c>
      <c r="B90" s="64" t="s">
        <v>267</v>
      </c>
      <c r="C90" s="82"/>
      <c r="D90" s="82">
        <v>95</v>
      </c>
      <c r="E90" s="82">
        <v>95</v>
      </c>
    </row>
    <row r="91" spans="1:5" ht="15">
      <c r="A91" s="62"/>
      <c r="B91" s="66" t="s">
        <v>193</v>
      </c>
      <c r="C91" s="82"/>
      <c r="D91" s="83">
        <f>SUM(D82:D87)</f>
        <v>23455</v>
      </c>
      <c r="E91" s="83">
        <f>SUM(E82:E87)</f>
        <v>23455</v>
      </c>
    </row>
    <row r="92" spans="1:5" ht="28.5">
      <c r="A92" s="62"/>
      <c r="B92" s="61" t="s">
        <v>194</v>
      </c>
      <c r="C92" s="82"/>
      <c r="D92" s="82"/>
      <c r="E92" s="82"/>
    </row>
    <row r="93" spans="1:5" ht="15">
      <c r="A93" s="62">
        <v>100</v>
      </c>
      <c r="B93" s="60" t="s">
        <v>195</v>
      </c>
      <c r="C93" s="82">
        <f>546933+237600</f>
        <v>784533</v>
      </c>
      <c r="D93" s="82">
        <v>779886</v>
      </c>
      <c r="E93" s="82">
        <v>449652</v>
      </c>
    </row>
    <row r="94" spans="1:5" ht="15">
      <c r="A94" s="62">
        <v>200</v>
      </c>
      <c r="B94" s="60" t="s">
        <v>196</v>
      </c>
      <c r="C94" s="82">
        <f>8910+17376</f>
        <v>26286</v>
      </c>
      <c r="D94" s="82">
        <v>65410</v>
      </c>
      <c r="E94" s="82">
        <v>23505</v>
      </c>
    </row>
    <row r="95" spans="1:5" ht="15">
      <c r="A95" s="62">
        <v>551</v>
      </c>
      <c r="B95" s="60" t="s">
        <v>191</v>
      </c>
      <c r="C95" s="82">
        <f>70734+27520</f>
        <v>98254</v>
      </c>
      <c r="D95" s="82">
        <v>97418</v>
      </c>
      <c r="E95" s="82">
        <v>55709</v>
      </c>
    </row>
    <row r="96" spans="1:5" ht="15">
      <c r="A96" s="62">
        <v>560</v>
      </c>
      <c r="B96" s="60" t="s">
        <v>192</v>
      </c>
      <c r="C96" s="82">
        <f>32061+12581</f>
        <v>44642</v>
      </c>
      <c r="D96" s="82">
        <v>44340</v>
      </c>
      <c r="E96" s="82">
        <v>25220</v>
      </c>
    </row>
    <row r="97" spans="1:5" ht="15">
      <c r="A97" s="62">
        <v>580</v>
      </c>
      <c r="B97" s="60" t="s">
        <v>197</v>
      </c>
      <c r="C97" s="82">
        <f>14072+8503</f>
        <v>22575</v>
      </c>
      <c r="D97" s="82">
        <v>22273</v>
      </c>
      <c r="E97" s="82">
        <v>10677</v>
      </c>
    </row>
    <row r="98" spans="1:5" ht="15">
      <c r="A98" s="62">
        <v>1000</v>
      </c>
      <c r="B98" s="60" t="s">
        <v>198</v>
      </c>
      <c r="C98" s="82">
        <f>SUM(C99:C111)</f>
        <v>604591</v>
      </c>
      <c r="D98" s="82">
        <f>SUM(D99:D111)</f>
        <v>538039</v>
      </c>
      <c r="E98" s="82">
        <f>SUM(E99:E111)</f>
        <v>374850</v>
      </c>
    </row>
    <row r="99" spans="1:5" ht="15">
      <c r="A99" s="58">
        <v>1011</v>
      </c>
      <c r="B99" s="73" t="s">
        <v>220</v>
      </c>
      <c r="C99" s="82">
        <f>18000</f>
        <v>18000</v>
      </c>
      <c r="D99" s="82">
        <v>21908</v>
      </c>
      <c r="E99" s="82">
        <v>21254</v>
      </c>
    </row>
    <row r="100" spans="1:5" ht="15">
      <c r="A100" s="75">
        <v>1013</v>
      </c>
      <c r="B100" s="64" t="s">
        <v>265</v>
      </c>
      <c r="C100" s="82">
        <f>1977</f>
        <v>1977</v>
      </c>
      <c r="D100" s="82">
        <v>1977</v>
      </c>
      <c r="E100" s="82">
        <v>1350</v>
      </c>
    </row>
    <row r="101" spans="1:5" ht="15">
      <c r="A101" s="75">
        <v>1014</v>
      </c>
      <c r="B101" s="59" t="s">
        <v>221</v>
      </c>
      <c r="C101" s="82">
        <f>92</f>
        <v>92</v>
      </c>
      <c r="D101" s="82">
        <v>1146</v>
      </c>
      <c r="E101" s="82">
        <v>719</v>
      </c>
    </row>
    <row r="102" spans="1:5" ht="15">
      <c r="A102" s="75">
        <v>1015</v>
      </c>
      <c r="B102" s="64" t="s">
        <v>257</v>
      </c>
      <c r="C102" s="82">
        <f>90000</f>
        <v>90000</v>
      </c>
      <c r="D102" s="82">
        <v>88562</v>
      </c>
      <c r="E102" s="82">
        <v>49785</v>
      </c>
    </row>
    <row r="103" spans="1:5" ht="15">
      <c r="A103" s="75">
        <v>1016</v>
      </c>
      <c r="B103" s="64" t="s">
        <v>266</v>
      </c>
      <c r="C103" s="82">
        <f>121122</f>
        <v>121122</v>
      </c>
      <c r="D103" s="82">
        <v>121122</v>
      </c>
      <c r="E103" s="82">
        <v>67746</v>
      </c>
    </row>
    <row r="104" spans="1:5" ht="15">
      <c r="A104" s="75">
        <v>1020</v>
      </c>
      <c r="B104" s="64" t="s">
        <v>267</v>
      </c>
      <c r="C104" s="82">
        <f>169976</f>
        <v>169976</v>
      </c>
      <c r="D104" s="82">
        <v>178976</v>
      </c>
      <c r="E104" s="82">
        <v>178094</v>
      </c>
    </row>
    <row r="105" spans="1:5" ht="15">
      <c r="A105" s="75">
        <v>1030</v>
      </c>
      <c r="B105" s="64" t="s">
        <v>228</v>
      </c>
      <c r="C105" s="82">
        <f>95000</f>
        <v>95000</v>
      </c>
      <c r="D105" s="82">
        <v>83000</v>
      </c>
      <c r="E105" s="82">
        <v>33035</v>
      </c>
    </row>
    <row r="106" spans="1:5" ht="15">
      <c r="A106" s="75">
        <v>1051</v>
      </c>
      <c r="B106" s="64" t="s">
        <v>268</v>
      </c>
      <c r="C106" s="82">
        <f>20800</f>
        <v>20800</v>
      </c>
      <c r="D106" s="82">
        <v>20800</v>
      </c>
      <c r="E106" s="82">
        <v>11474</v>
      </c>
    </row>
    <row r="107" spans="1:5" ht="15">
      <c r="A107" s="75">
        <v>1052</v>
      </c>
      <c r="B107" s="64" t="s">
        <v>242</v>
      </c>
      <c r="C107" s="82">
        <f>15600</f>
        <v>15600</v>
      </c>
      <c r="D107" s="82">
        <v>15600</v>
      </c>
      <c r="E107" s="82">
        <v>11065</v>
      </c>
    </row>
    <row r="108" spans="1:5" ht="15">
      <c r="A108" s="75">
        <v>1062</v>
      </c>
      <c r="B108" s="64" t="s">
        <v>212</v>
      </c>
      <c r="C108" s="82">
        <f>2000</f>
        <v>2000</v>
      </c>
      <c r="D108" s="82">
        <v>2000</v>
      </c>
      <c r="E108" s="82">
        <v>318</v>
      </c>
    </row>
    <row r="109" spans="1:5" ht="15">
      <c r="A109" s="75">
        <v>1091</v>
      </c>
      <c r="B109" s="64" t="s">
        <v>199</v>
      </c>
      <c r="C109" s="82">
        <f>32000+500+7124</f>
        <v>39624</v>
      </c>
      <c r="D109" s="82">
        <v>500</v>
      </c>
      <c r="E109" s="82"/>
    </row>
    <row r="110" spans="1:5" ht="15">
      <c r="A110" s="75">
        <v>1092</v>
      </c>
      <c r="B110" s="59" t="s">
        <v>350</v>
      </c>
      <c r="C110" s="82">
        <f>500</f>
        <v>500</v>
      </c>
      <c r="D110" s="82">
        <v>500</v>
      </c>
      <c r="E110" s="82">
        <v>10</v>
      </c>
    </row>
    <row r="111" spans="1:5" ht="15">
      <c r="A111" s="75">
        <v>1098</v>
      </c>
      <c r="B111" s="64" t="s">
        <v>213</v>
      </c>
      <c r="C111" s="82">
        <f>29900</f>
        <v>29900</v>
      </c>
      <c r="D111" s="82">
        <v>1948</v>
      </c>
      <c r="E111" s="82">
        <v>0</v>
      </c>
    </row>
    <row r="112" spans="1:5" ht="15">
      <c r="A112" s="75">
        <v>1900</v>
      </c>
      <c r="B112" s="64" t="s">
        <v>261</v>
      </c>
      <c r="C112" s="82">
        <f>SUM(C113:C114)</f>
        <v>0</v>
      </c>
      <c r="D112" s="82">
        <f>SUM(D113:D114)</f>
        <v>28073</v>
      </c>
      <c r="E112" s="82">
        <f>SUM(E113:E114)</f>
        <v>27714</v>
      </c>
    </row>
    <row r="113" spans="1:5" ht="15">
      <c r="A113" s="75">
        <v>1901</v>
      </c>
      <c r="B113" s="64" t="s">
        <v>262</v>
      </c>
      <c r="C113" s="82">
        <v>0</v>
      </c>
      <c r="D113" s="82">
        <v>1099</v>
      </c>
      <c r="E113" s="82">
        <v>788</v>
      </c>
    </row>
    <row r="114" spans="1:5" ht="15">
      <c r="A114" s="75">
        <v>1981</v>
      </c>
      <c r="B114" s="64" t="s">
        <v>269</v>
      </c>
      <c r="C114" s="82">
        <v>0</v>
      </c>
      <c r="D114" s="82">
        <v>26974</v>
      </c>
      <c r="E114" s="82">
        <v>26926</v>
      </c>
    </row>
    <row r="115" spans="1:5" ht="15">
      <c r="A115" s="75">
        <v>4214</v>
      </c>
      <c r="B115" s="64" t="s">
        <v>270</v>
      </c>
      <c r="C115" s="82">
        <f>117300</f>
        <v>117300</v>
      </c>
      <c r="D115" s="82">
        <v>117300</v>
      </c>
      <c r="E115" s="82">
        <v>34777</v>
      </c>
    </row>
    <row r="116" spans="1:5" ht="15">
      <c r="A116" s="75">
        <v>4600</v>
      </c>
      <c r="B116" s="64" t="s">
        <v>263</v>
      </c>
      <c r="C116" s="82">
        <f>10820</f>
        <v>10820</v>
      </c>
      <c r="D116" s="82">
        <v>10820</v>
      </c>
      <c r="E116" s="82">
        <v>4053</v>
      </c>
    </row>
    <row r="117" spans="1:5" ht="15">
      <c r="A117" s="75">
        <v>5100</v>
      </c>
      <c r="B117" s="64" t="s">
        <v>210</v>
      </c>
      <c r="C117" s="82">
        <f>30591</f>
        <v>30591</v>
      </c>
      <c r="D117" s="82">
        <v>32011</v>
      </c>
      <c r="E117" s="82">
        <v>32011</v>
      </c>
    </row>
    <row r="118" spans="1:5" ht="15">
      <c r="A118" s="62">
        <v>5200</v>
      </c>
      <c r="B118" s="60" t="s">
        <v>230</v>
      </c>
      <c r="C118" s="82">
        <f>425000</f>
        <v>425000</v>
      </c>
      <c r="D118" s="82">
        <v>408046</v>
      </c>
      <c r="E118" s="82">
        <v>10454</v>
      </c>
    </row>
    <row r="119" spans="1:5" ht="15">
      <c r="A119" s="62">
        <v>5300</v>
      </c>
      <c r="B119" s="60" t="s">
        <v>355</v>
      </c>
      <c r="C119" s="82">
        <v>269</v>
      </c>
      <c r="D119" s="82">
        <v>269</v>
      </c>
      <c r="E119" s="82">
        <v>269</v>
      </c>
    </row>
    <row r="120" spans="1:5" ht="15">
      <c r="A120" s="62"/>
      <c r="B120" s="66" t="s">
        <v>193</v>
      </c>
      <c r="C120" s="83">
        <f>SUM(C93:C98)+C112+C115+C116+C117+C118</f>
        <v>2164592</v>
      </c>
      <c r="D120" s="83">
        <f>SUM(D93:D98)+D112+D115+D116+D117+D118+D119</f>
        <v>2143885</v>
      </c>
      <c r="E120" s="83">
        <f>SUM(E93:E98)+E112+E115+E116+E117+E118+E119</f>
        <v>1048891</v>
      </c>
    </row>
    <row r="121" spans="1:5" ht="15">
      <c r="A121" s="95" t="s">
        <v>222</v>
      </c>
      <c r="B121" s="64" t="s">
        <v>223</v>
      </c>
      <c r="C121" s="82">
        <v>34825</v>
      </c>
      <c r="D121" s="82">
        <v>34825</v>
      </c>
      <c r="E121" s="83"/>
    </row>
    <row r="122" spans="1:5" ht="15">
      <c r="A122" s="58"/>
      <c r="B122" s="66" t="s">
        <v>193</v>
      </c>
      <c r="C122" s="83">
        <f>C120+C121</f>
        <v>2199417</v>
      </c>
      <c r="D122" s="83">
        <f>D120+D121</f>
        <v>2178710</v>
      </c>
      <c r="E122" s="83">
        <f>E120+E121</f>
        <v>1048891</v>
      </c>
    </row>
    <row r="123" spans="1:5" ht="28.5">
      <c r="A123" s="75"/>
      <c r="B123" s="77" t="s">
        <v>256</v>
      </c>
      <c r="C123" s="82"/>
      <c r="D123" s="82"/>
      <c r="E123" s="82"/>
    </row>
    <row r="124" spans="1:5" ht="15">
      <c r="A124" s="62">
        <v>100</v>
      </c>
      <c r="B124" s="60" t="s">
        <v>195</v>
      </c>
      <c r="C124" s="82">
        <v>16000</v>
      </c>
      <c r="D124" s="82">
        <v>16000</v>
      </c>
      <c r="E124" s="82">
        <v>9078</v>
      </c>
    </row>
    <row r="125" spans="1:5" ht="15">
      <c r="A125" s="62">
        <v>200</v>
      </c>
      <c r="B125" s="60" t="s">
        <v>196</v>
      </c>
      <c r="C125" s="82">
        <v>60000</v>
      </c>
      <c r="D125" s="82">
        <v>60000</v>
      </c>
      <c r="E125" s="82">
        <v>30329</v>
      </c>
    </row>
    <row r="126" spans="1:5" ht="15">
      <c r="A126" s="75">
        <v>551</v>
      </c>
      <c r="B126" s="64" t="s">
        <v>191</v>
      </c>
      <c r="C126" s="82">
        <v>14000</v>
      </c>
      <c r="D126" s="82">
        <v>14000</v>
      </c>
      <c r="E126" s="82">
        <v>5038</v>
      </c>
    </row>
    <row r="127" spans="1:5" ht="15">
      <c r="A127" s="75">
        <v>560</v>
      </c>
      <c r="B127" s="64" t="s">
        <v>192</v>
      </c>
      <c r="C127" s="82">
        <v>5651</v>
      </c>
      <c r="D127" s="82">
        <v>5651</v>
      </c>
      <c r="E127" s="82">
        <v>2266</v>
      </c>
    </row>
    <row r="128" spans="1:5" ht="15">
      <c r="A128" s="75">
        <v>580</v>
      </c>
      <c r="B128" s="64" t="s">
        <v>197</v>
      </c>
      <c r="C128" s="82">
        <v>3000</v>
      </c>
      <c r="D128" s="82">
        <v>3000</v>
      </c>
      <c r="E128" s="82">
        <v>1157</v>
      </c>
    </row>
    <row r="129" spans="1:5" ht="15">
      <c r="A129" s="75">
        <v>1000</v>
      </c>
      <c r="B129" s="64" t="s">
        <v>198</v>
      </c>
      <c r="C129" s="82">
        <f>SUM(C130:C137)</f>
        <v>7430</v>
      </c>
      <c r="D129" s="82">
        <f>SUM(D130:D137)</f>
        <v>7280</v>
      </c>
      <c r="E129" s="82">
        <f>SUM(E130:E137)</f>
        <v>1849</v>
      </c>
    </row>
    <row r="130" spans="1:5" ht="15">
      <c r="A130" s="58">
        <v>1011</v>
      </c>
      <c r="B130" s="73" t="s">
        <v>220</v>
      </c>
      <c r="C130" s="82">
        <v>2842</v>
      </c>
      <c r="D130" s="82">
        <v>2767</v>
      </c>
      <c r="E130" s="82">
        <v>376</v>
      </c>
    </row>
    <row r="131" spans="1:5" ht="15">
      <c r="A131" s="75">
        <v>1015</v>
      </c>
      <c r="B131" s="64" t="s">
        <v>257</v>
      </c>
      <c r="C131" s="82">
        <v>1274</v>
      </c>
      <c r="D131" s="82">
        <v>1199</v>
      </c>
      <c r="E131" s="82">
        <v>4</v>
      </c>
    </row>
    <row r="132" spans="1:5" ht="15" hidden="1">
      <c r="A132" s="75">
        <v>1016</v>
      </c>
      <c r="B132" s="64" t="s">
        <v>258</v>
      </c>
      <c r="C132" s="82"/>
      <c r="D132" s="82"/>
      <c r="E132" s="82"/>
    </row>
    <row r="133" spans="1:5" ht="15">
      <c r="A133" s="75">
        <v>1020</v>
      </c>
      <c r="B133" s="64" t="s">
        <v>206</v>
      </c>
      <c r="C133" s="82">
        <v>514</v>
      </c>
      <c r="D133" s="82">
        <v>514</v>
      </c>
      <c r="E133" s="82">
        <v>296</v>
      </c>
    </row>
    <row r="134" spans="1:5" ht="15">
      <c r="A134" s="75">
        <v>1051</v>
      </c>
      <c r="B134" s="64" t="s">
        <v>259</v>
      </c>
      <c r="C134" s="82">
        <v>1300</v>
      </c>
      <c r="D134" s="82">
        <v>1300</v>
      </c>
      <c r="E134" s="82">
        <v>629</v>
      </c>
    </row>
    <row r="135" spans="1:5" ht="15">
      <c r="A135" s="75">
        <v>1052</v>
      </c>
      <c r="B135" s="64" t="s">
        <v>242</v>
      </c>
      <c r="C135" s="82">
        <v>1500</v>
      </c>
      <c r="D135" s="82">
        <v>1500</v>
      </c>
      <c r="E135" s="82">
        <v>544</v>
      </c>
    </row>
    <row r="136" spans="1:5" ht="0.75" customHeight="1">
      <c r="A136" s="75">
        <v>1062</v>
      </c>
      <c r="B136" s="64" t="s">
        <v>212</v>
      </c>
      <c r="C136" s="82"/>
      <c r="D136" s="82"/>
      <c r="E136" s="82"/>
    </row>
    <row r="137" spans="1:5" ht="15" hidden="1">
      <c r="A137" s="75">
        <v>1098</v>
      </c>
      <c r="B137" s="64" t="s">
        <v>260</v>
      </c>
      <c r="C137" s="82"/>
      <c r="D137" s="82"/>
      <c r="E137" s="82"/>
    </row>
    <row r="138" spans="1:5" ht="15">
      <c r="A138" s="75">
        <v>1900</v>
      </c>
      <c r="B138" s="64" t="s">
        <v>261</v>
      </c>
      <c r="C138" s="82">
        <f>C139</f>
        <v>0</v>
      </c>
      <c r="D138" s="82">
        <f>D139</f>
        <v>150</v>
      </c>
      <c r="E138" s="82">
        <f>E139</f>
        <v>150</v>
      </c>
    </row>
    <row r="139" spans="1:5" ht="15">
      <c r="A139" s="75">
        <v>1901</v>
      </c>
      <c r="B139" s="64" t="s">
        <v>262</v>
      </c>
      <c r="C139" s="82">
        <v>0</v>
      </c>
      <c r="D139" s="82">
        <v>150</v>
      </c>
      <c r="E139" s="82">
        <v>150</v>
      </c>
    </row>
    <row r="140" spans="1:5" ht="15" hidden="1">
      <c r="A140" s="75">
        <v>4600</v>
      </c>
      <c r="B140" s="64" t="s">
        <v>263</v>
      </c>
      <c r="C140" s="82"/>
      <c r="D140" s="82"/>
      <c r="E140" s="82"/>
    </row>
    <row r="141" spans="1:5" ht="15">
      <c r="A141" s="75"/>
      <c r="B141" s="74" t="s">
        <v>193</v>
      </c>
      <c r="C141" s="83">
        <f>SUM(C124:C129)+C138+C140</f>
        <v>106081</v>
      </c>
      <c r="D141" s="83">
        <f>SUM(D124:D129)+D138+D140</f>
        <v>106081</v>
      </c>
      <c r="E141" s="83">
        <f>SUM(E124:E129)+E138+E140</f>
        <v>49867</v>
      </c>
    </row>
    <row r="142" spans="1:5" ht="30" customHeight="1">
      <c r="A142" s="75"/>
      <c r="B142" s="96" t="s">
        <v>264</v>
      </c>
      <c r="C142" s="97"/>
      <c r="D142" s="82"/>
      <c r="E142" s="82"/>
    </row>
    <row r="143" spans="1:5" ht="15.75" customHeight="1">
      <c r="A143" s="62">
        <v>100</v>
      </c>
      <c r="B143" s="60" t="s">
        <v>195</v>
      </c>
      <c r="C143" s="98">
        <f>C93+C124</f>
        <v>800533</v>
      </c>
      <c r="D143" s="98">
        <f aca="true" t="shared" si="0" ref="D143:E148">D82+D93+D124</f>
        <v>797286</v>
      </c>
      <c r="E143" s="98">
        <f t="shared" si="0"/>
        <v>460130</v>
      </c>
    </row>
    <row r="144" spans="1:5" ht="15">
      <c r="A144" s="62">
        <v>200</v>
      </c>
      <c r="B144" s="60" t="s">
        <v>196</v>
      </c>
      <c r="C144" s="82">
        <f>C83+C94+C125</f>
        <v>86286</v>
      </c>
      <c r="D144" s="82">
        <f t="shared" si="0"/>
        <v>139056</v>
      </c>
      <c r="E144" s="82">
        <f t="shared" si="0"/>
        <v>67480</v>
      </c>
    </row>
    <row r="145" spans="1:5" ht="15">
      <c r="A145" s="75">
        <v>551</v>
      </c>
      <c r="B145" s="64" t="s">
        <v>191</v>
      </c>
      <c r="C145" s="82">
        <f>C84+C95+C126</f>
        <v>112254</v>
      </c>
      <c r="D145" s="82">
        <f t="shared" si="0"/>
        <v>113988</v>
      </c>
      <c r="E145" s="82">
        <f t="shared" si="0"/>
        <v>63317</v>
      </c>
    </row>
    <row r="146" spans="1:5" ht="15">
      <c r="A146" s="75">
        <v>560</v>
      </c>
      <c r="B146" s="64" t="s">
        <v>192</v>
      </c>
      <c r="C146" s="82">
        <f>C85+C96+C127</f>
        <v>50293</v>
      </c>
      <c r="D146" s="82">
        <f t="shared" si="0"/>
        <v>51006</v>
      </c>
      <c r="E146" s="82">
        <f t="shared" si="0"/>
        <v>28501</v>
      </c>
    </row>
    <row r="147" spans="1:5" ht="15">
      <c r="A147" s="75">
        <v>580</v>
      </c>
      <c r="B147" s="64" t="s">
        <v>197</v>
      </c>
      <c r="C147" s="82">
        <f>C97+C128</f>
        <v>25575</v>
      </c>
      <c r="D147" s="82">
        <f t="shared" si="0"/>
        <v>25614</v>
      </c>
      <c r="E147" s="82">
        <f t="shared" si="0"/>
        <v>12175</v>
      </c>
    </row>
    <row r="148" spans="1:5" ht="15">
      <c r="A148" s="75">
        <v>1000</v>
      </c>
      <c r="B148" s="64" t="s">
        <v>198</v>
      </c>
      <c r="C148" s="82">
        <f>C98+C129</f>
        <v>612021</v>
      </c>
      <c r="D148" s="82">
        <f t="shared" si="0"/>
        <v>549802</v>
      </c>
      <c r="E148" s="82">
        <f t="shared" si="0"/>
        <v>381182</v>
      </c>
    </row>
    <row r="149" spans="1:5" ht="15">
      <c r="A149" s="58">
        <v>1011</v>
      </c>
      <c r="B149" s="73" t="s">
        <v>220</v>
      </c>
      <c r="C149" s="82">
        <f>C99+C130</f>
        <v>20842</v>
      </c>
      <c r="D149" s="82">
        <f>D99+D130</f>
        <v>24675</v>
      </c>
      <c r="E149" s="82">
        <f>E99+E130</f>
        <v>21630</v>
      </c>
    </row>
    <row r="150" spans="1:5" ht="15">
      <c r="A150" s="75">
        <v>1013</v>
      </c>
      <c r="B150" s="64" t="s">
        <v>265</v>
      </c>
      <c r="C150" s="82">
        <f aca="true" t="shared" si="1" ref="C150:E151">C100</f>
        <v>1977</v>
      </c>
      <c r="D150" s="82">
        <f t="shared" si="1"/>
        <v>1977</v>
      </c>
      <c r="E150" s="82">
        <f t="shared" si="1"/>
        <v>1350</v>
      </c>
    </row>
    <row r="151" spans="1:5" ht="15">
      <c r="A151" s="75">
        <v>1014</v>
      </c>
      <c r="B151" s="59" t="s">
        <v>221</v>
      </c>
      <c r="C151" s="82">
        <f t="shared" si="1"/>
        <v>92</v>
      </c>
      <c r="D151" s="82">
        <f t="shared" si="1"/>
        <v>1146</v>
      </c>
      <c r="E151" s="82">
        <f t="shared" si="1"/>
        <v>719</v>
      </c>
    </row>
    <row r="152" spans="1:5" ht="15">
      <c r="A152" s="75">
        <v>1015</v>
      </c>
      <c r="B152" s="64" t="s">
        <v>257</v>
      </c>
      <c r="C152" s="82">
        <f>C102+C131</f>
        <v>91274</v>
      </c>
      <c r="D152" s="82">
        <f aca="true" t="shared" si="2" ref="D152:E154">D88+D102+D131</f>
        <v>92566</v>
      </c>
      <c r="E152" s="82">
        <f t="shared" si="2"/>
        <v>52594</v>
      </c>
    </row>
    <row r="153" spans="1:5" ht="15">
      <c r="A153" s="75">
        <v>1016</v>
      </c>
      <c r="B153" s="64" t="s">
        <v>266</v>
      </c>
      <c r="C153" s="82">
        <f>C103+C132</f>
        <v>121122</v>
      </c>
      <c r="D153" s="82">
        <f t="shared" si="2"/>
        <v>122705</v>
      </c>
      <c r="E153" s="82">
        <f t="shared" si="2"/>
        <v>69329</v>
      </c>
    </row>
    <row r="154" spans="1:5" ht="15">
      <c r="A154" s="75">
        <v>1020</v>
      </c>
      <c r="B154" s="64" t="s">
        <v>267</v>
      </c>
      <c r="C154" s="82">
        <f>C104+C133</f>
        <v>170490</v>
      </c>
      <c r="D154" s="82">
        <f t="shared" si="2"/>
        <v>179585</v>
      </c>
      <c r="E154" s="82">
        <f t="shared" si="2"/>
        <v>178485</v>
      </c>
    </row>
    <row r="155" spans="1:5" ht="15">
      <c r="A155" s="75">
        <v>1030</v>
      </c>
      <c r="B155" s="64" t="s">
        <v>228</v>
      </c>
      <c r="C155" s="82">
        <f>C105</f>
        <v>95000</v>
      </c>
      <c r="D155" s="82">
        <f>D105</f>
        <v>83000</v>
      </c>
      <c r="E155" s="82">
        <f>E105</f>
        <v>33035</v>
      </c>
    </row>
    <row r="156" spans="1:5" ht="15">
      <c r="A156" s="75">
        <v>1051</v>
      </c>
      <c r="B156" s="64" t="s">
        <v>268</v>
      </c>
      <c r="C156" s="82">
        <f aca="true" t="shared" si="3" ref="C156:E158">C106+C134</f>
        <v>22100</v>
      </c>
      <c r="D156" s="82">
        <f t="shared" si="3"/>
        <v>22100</v>
      </c>
      <c r="E156" s="82">
        <f t="shared" si="3"/>
        <v>12103</v>
      </c>
    </row>
    <row r="157" spans="1:5" ht="15">
      <c r="A157" s="75">
        <v>1052</v>
      </c>
      <c r="B157" s="64" t="s">
        <v>242</v>
      </c>
      <c r="C157" s="82">
        <f t="shared" si="3"/>
        <v>17100</v>
      </c>
      <c r="D157" s="82">
        <f t="shared" si="3"/>
        <v>17100</v>
      </c>
      <c r="E157" s="82">
        <f t="shared" si="3"/>
        <v>11609</v>
      </c>
    </row>
    <row r="158" spans="1:5" ht="15">
      <c r="A158" s="75">
        <v>1062</v>
      </c>
      <c r="B158" s="64" t="s">
        <v>212</v>
      </c>
      <c r="C158" s="82">
        <f t="shared" si="3"/>
        <v>2000</v>
      </c>
      <c r="D158" s="82">
        <f t="shared" si="3"/>
        <v>2000</v>
      </c>
      <c r="E158" s="82">
        <f t="shared" si="3"/>
        <v>318</v>
      </c>
    </row>
    <row r="159" spans="1:5" ht="15">
      <c r="A159" s="75">
        <v>1091</v>
      </c>
      <c r="B159" s="64" t="s">
        <v>199</v>
      </c>
      <c r="C159" s="82">
        <f aca="true" t="shared" si="4" ref="C159:E160">C109</f>
        <v>39624</v>
      </c>
      <c r="D159" s="82">
        <f t="shared" si="4"/>
        <v>500</v>
      </c>
      <c r="E159" s="82">
        <f t="shared" si="4"/>
        <v>0</v>
      </c>
    </row>
    <row r="160" spans="1:5" ht="15">
      <c r="A160" s="75">
        <v>1092</v>
      </c>
      <c r="B160" s="59" t="s">
        <v>350</v>
      </c>
      <c r="C160" s="82">
        <f t="shared" si="4"/>
        <v>500</v>
      </c>
      <c r="D160" s="82">
        <f t="shared" si="4"/>
        <v>500</v>
      </c>
      <c r="E160" s="82">
        <f t="shared" si="4"/>
        <v>10</v>
      </c>
    </row>
    <row r="161" spans="1:5" ht="15">
      <c r="A161" s="75">
        <v>1098</v>
      </c>
      <c r="B161" s="64" t="s">
        <v>213</v>
      </c>
      <c r="C161" s="82">
        <f aca="true" t="shared" si="5" ref="C161:E163">C111+C137</f>
        <v>29900</v>
      </c>
      <c r="D161" s="82">
        <f t="shared" si="5"/>
        <v>1948</v>
      </c>
      <c r="E161" s="82">
        <f t="shared" si="5"/>
        <v>0</v>
      </c>
    </row>
    <row r="162" spans="1:5" ht="15">
      <c r="A162" s="75">
        <v>1900</v>
      </c>
      <c r="B162" s="64" t="s">
        <v>261</v>
      </c>
      <c r="C162" s="82">
        <f t="shared" si="5"/>
        <v>0</v>
      </c>
      <c r="D162" s="82">
        <f t="shared" si="5"/>
        <v>28223</v>
      </c>
      <c r="E162" s="82">
        <f t="shared" si="5"/>
        <v>27864</v>
      </c>
    </row>
    <row r="163" spans="1:5" ht="15">
      <c r="A163" s="75">
        <v>1901</v>
      </c>
      <c r="B163" s="64" t="s">
        <v>262</v>
      </c>
      <c r="C163" s="82">
        <f t="shared" si="5"/>
        <v>0</v>
      </c>
      <c r="D163" s="82">
        <f t="shared" si="5"/>
        <v>1249</v>
      </c>
      <c r="E163" s="82">
        <f t="shared" si="5"/>
        <v>938</v>
      </c>
    </row>
    <row r="164" spans="1:5" ht="15">
      <c r="A164" s="75">
        <v>1981</v>
      </c>
      <c r="B164" s="64" t="s">
        <v>269</v>
      </c>
      <c r="C164" s="82">
        <f aca="true" t="shared" si="6" ref="C164:E165">C114</f>
        <v>0</v>
      </c>
      <c r="D164" s="82">
        <f t="shared" si="6"/>
        <v>26974</v>
      </c>
      <c r="E164" s="82">
        <f t="shared" si="6"/>
        <v>26926</v>
      </c>
    </row>
    <row r="165" spans="1:5" ht="15">
      <c r="A165" s="75">
        <v>4214</v>
      </c>
      <c r="B165" s="64" t="s">
        <v>270</v>
      </c>
      <c r="C165" s="82">
        <f t="shared" si="6"/>
        <v>117300</v>
      </c>
      <c r="D165" s="82">
        <f t="shared" si="6"/>
        <v>117300</v>
      </c>
      <c r="E165" s="82">
        <f t="shared" si="6"/>
        <v>34777</v>
      </c>
    </row>
    <row r="166" spans="1:5" ht="15">
      <c r="A166" s="75">
        <v>4600</v>
      </c>
      <c r="B166" s="64" t="s">
        <v>263</v>
      </c>
      <c r="C166" s="82">
        <f>C116+C140</f>
        <v>10820</v>
      </c>
      <c r="D166" s="82">
        <f>D116+D140</f>
        <v>10820</v>
      </c>
      <c r="E166" s="82">
        <f>E116+E140</f>
        <v>4053</v>
      </c>
    </row>
    <row r="167" spans="1:5" ht="15">
      <c r="A167" s="75">
        <v>5100</v>
      </c>
      <c r="B167" s="64" t="s">
        <v>210</v>
      </c>
      <c r="C167" s="82">
        <f aca="true" t="shared" si="7" ref="C167:E168">C117</f>
        <v>30591</v>
      </c>
      <c r="D167" s="82">
        <f t="shared" si="7"/>
        <v>32011</v>
      </c>
      <c r="E167" s="82">
        <f t="shared" si="7"/>
        <v>32011</v>
      </c>
    </row>
    <row r="168" spans="1:5" ht="15">
      <c r="A168" s="62">
        <v>5200</v>
      </c>
      <c r="B168" s="60" t="s">
        <v>230</v>
      </c>
      <c r="C168" s="82">
        <f t="shared" si="7"/>
        <v>425000</v>
      </c>
      <c r="D168" s="82">
        <f t="shared" si="7"/>
        <v>408046</v>
      </c>
      <c r="E168" s="82">
        <f t="shared" si="7"/>
        <v>10454</v>
      </c>
    </row>
    <row r="169" spans="1:5" ht="15">
      <c r="A169" s="62">
        <v>5300</v>
      </c>
      <c r="B169" s="60" t="s">
        <v>355</v>
      </c>
      <c r="C169" s="82">
        <f>C119</f>
        <v>269</v>
      </c>
      <c r="D169" s="82">
        <f>D119</f>
        <v>269</v>
      </c>
      <c r="E169" s="82">
        <f>E119</f>
        <v>269</v>
      </c>
    </row>
    <row r="170" spans="1:5" ht="15.75">
      <c r="A170" s="75"/>
      <c r="B170" s="56" t="s">
        <v>313</v>
      </c>
      <c r="C170" s="99">
        <f>C91+C120+C141</f>
        <v>2270673</v>
      </c>
      <c r="D170" s="99">
        <f>D91+D120+D141</f>
        <v>2273421</v>
      </c>
      <c r="E170" s="99">
        <f>E91+E120+E141</f>
        <v>1122213</v>
      </c>
    </row>
    <row r="171" spans="1:5" ht="15">
      <c r="A171" s="95" t="s">
        <v>222</v>
      </c>
      <c r="B171" s="64" t="s">
        <v>223</v>
      </c>
      <c r="C171" s="100">
        <f>C121</f>
        <v>34825</v>
      </c>
      <c r="D171" s="100">
        <f>D121</f>
        <v>34825</v>
      </c>
      <c r="E171" s="100">
        <f>E121</f>
        <v>0</v>
      </c>
    </row>
    <row r="172" spans="1:5" ht="15" customHeight="1">
      <c r="A172" s="75"/>
      <c r="B172" s="56" t="s">
        <v>271</v>
      </c>
      <c r="C172" s="99">
        <f>C91+C122+C141</f>
        <v>2305498</v>
      </c>
      <c r="D172" s="99">
        <f>D91+D122+D141</f>
        <v>2308246</v>
      </c>
      <c r="E172" s="99">
        <f>E91+E122+E141</f>
        <v>1122213</v>
      </c>
    </row>
    <row r="173" spans="1:5" ht="28.5" hidden="1">
      <c r="A173" s="62"/>
      <c r="B173" s="61" t="s">
        <v>200</v>
      </c>
      <c r="C173" s="82"/>
      <c r="D173" s="82"/>
      <c r="E173" s="82"/>
    </row>
    <row r="174" spans="1:5" ht="15" hidden="1">
      <c r="A174" s="62">
        <v>200</v>
      </c>
      <c r="B174" s="60" t="s">
        <v>196</v>
      </c>
      <c r="C174" s="82"/>
      <c r="D174" s="82"/>
      <c r="E174" s="82"/>
    </row>
    <row r="175" spans="1:5" ht="15" hidden="1">
      <c r="A175" s="62">
        <v>551</v>
      </c>
      <c r="B175" s="60" t="s">
        <v>191</v>
      </c>
      <c r="C175" s="82"/>
      <c r="D175" s="82"/>
      <c r="E175" s="82"/>
    </row>
    <row r="176" spans="1:5" ht="15" hidden="1">
      <c r="A176" s="62">
        <v>560</v>
      </c>
      <c r="B176" s="60" t="s">
        <v>192</v>
      </c>
      <c r="C176" s="82"/>
      <c r="D176" s="82"/>
      <c r="E176" s="82"/>
    </row>
    <row r="177" spans="1:5" ht="15" hidden="1">
      <c r="A177" s="62">
        <v>580</v>
      </c>
      <c r="B177" s="60" t="s">
        <v>197</v>
      </c>
      <c r="C177" s="82"/>
      <c r="D177" s="82"/>
      <c r="E177" s="82"/>
    </row>
    <row r="178" spans="1:5" ht="15" hidden="1">
      <c r="A178" s="62">
        <v>1000</v>
      </c>
      <c r="B178" s="60" t="s">
        <v>198</v>
      </c>
      <c r="C178" s="82"/>
      <c r="D178" s="82"/>
      <c r="E178" s="82"/>
    </row>
    <row r="179" spans="1:5" ht="15" hidden="1">
      <c r="A179" s="58">
        <v>1013</v>
      </c>
      <c r="B179" s="59" t="s">
        <v>201</v>
      </c>
      <c r="C179" s="82"/>
      <c r="D179" s="82"/>
      <c r="E179" s="82"/>
    </row>
    <row r="180" spans="1:5" ht="15" hidden="1">
      <c r="A180" s="58">
        <v>1016</v>
      </c>
      <c r="B180" s="59" t="s">
        <v>202</v>
      </c>
      <c r="C180" s="82"/>
      <c r="D180" s="82"/>
      <c r="E180" s="82"/>
    </row>
    <row r="181" spans="1:5" ht="15" hidden="1">
      <c r="A181" s="58">
        <v>1020</v>
      </c>
      <c r="B181" s="59" t="s">
        <v>203</v>
      </c>
      <c r="C181" s="82"/>
      <c r="D181" s="82"/>
      <c r="E181" s="82"/>
    </row>
    <row r="182" spans="1:5" ht="15" hidden="1">
      <c r="A182" s="62"/>
      <c r="B182" s="66" t="s">
        <v>193</v>
      </c>
      <c r="C182" s="82"/>
      <c r="D182" s="82"/>
      <c r="E182" s="82"/>
    </row>
    <row r="183" spans="1:5" ht="29.25" customHeight="1">
      <c r="A183" s="62"/>
      <c r="B183" s="61" t="s">
        <v>204</v>
      </c>
      <c r="C183" s="82"/>
      <c r="D183" s="82"/>
      <c r="E183" s="82"/>
    </row>
    <row r="184" spans="1:5" ht="15">
      <c r="A184" s="62">
        <v>200</v>
      </c>
      <c r="B184" s="60" t="s">
        <v>196</v>
      </c>
      <c r="C184" s="82">
        <f>15560</f>
        <v>15560</v>
      </c>
      <c r="D184" s="82">
        <v>15560</v>
      </c>
      <c r="E184" s="82">
        <v>6097</v>
      </c>
    </row>
    <row r="185" spans="1:5" ht="15">
      <c r="A185" s="62">
        <v>551</v>
      </c>
      <c r="B185" s="60" t="s">
        <v>191</v>
      </c>
      <c r="C185" s="82">
        <f>1634</f>
        <v>1634</v>
      </c>
      <c r="D185" s="82">
        <v>1634</v>
      </c>
      <c r="E185" s="82">
        <v>405</v>
      </c>
    </row>
    <row r="186" spans="1:5" ht="15">
      <c r="A186" s="62">
        <v>560</v>
      </c>
      <c r="B186" s="60" t="s">
        <v>192</v>
      </c>
      <c r="C186" s="82">
        <f>747</f>
        <v>747</v>
      </c>
      <c r="D186" s="82">
        <v>747</v>
      </c>
      <c r="E186" s="82">
        <v>226</v>
      </c>
    </row>
    <row r="187" spans="1:5" ht="15">
      <c r="A187" s="62">
        <v>580</v>
      </c>
      <c r="B187" s="60" t="s">
        <v>197</v>
      </c>
      <c r="C187" s="82">
        <f>417</f>
        <v>417</v>
      </c>
      <c r="D187" s="82">
        <v>417</v>
      </c>
      <c r="E187" s="82">
        <v>203</v>
      </c>
    </row>
    <row r="188" spans="1:5" ht="15">
      <c r="A188" s="62">
        <v>1000</v>
      </c>
      <c r="B188" s="60" t="s">
        <v>198</v>
      </c>
      <c r="C188" s="82">
        <f>SUM(C189:C191)</f>
        <v>7641</v>
      </c>
      <c r="D188" s="82">
        <f>SUM(D189:D191)</f>
        <v>7641</v>
      </c>
      <c r="E188" s="82">
        <f>SUM(E189:E191)</f>
        <v>5335</v>
      </c>
    </row>
    <row r="189" spans="1:5" ht="15">
      <c r="A189" s="58">
        <v>1015</v>
      </c>
      <c r="B189" s="59" t="s">
        <v>205</v>
      </c>
      <c r="C189" s="82">
        <f>1000</f>
        <v>1000</v>
      </c>
      <c r="D189" s="82">
        <v>800</v>
      </c>
      <c r="E189" s="82">
        <v>0</v>
      </c>
    </row>
    <row r="190" spans="1:5" ht="15">
      <c r="A190" s="58">
        <v>1016</v>
      </c>
      <c r="B190" s="59" t="s">
        <v>202</v>
      </c>
      <c r="C190" s="82">
        <f>4541</f>
        <v>4541</v>
      </c>
      <c r="D190" s="82">
        <v>5283</v>
      </c>
      <c r="E190" s="82">
        <v>5272</v>
      </c>
    </row>
    <row r="191" spans="1:5" ht="15">
      <c r="A191" s="58">
        <v>1020</v>
      </c>
      <c r="B191" s="59" t="s">
        <v>206</v>
      </c>
      <c r="C191" s="82">
        <f>2100</f>
        <v>2100</v>
      </c>
      <c r="D191" s="82">
        <v>1558</v>
      </c>
      <c r="E191" s="82">
        <v>63</v>
      </c>
    </row>
    <row r="192" spans="1:5" ht="15">
      <c r="A192" s="62"/>
      <c r="B192" s="66" t="s">
        <v>193</v>
      </c>
      <c r="C192" s="83">
        <f>SUM(C184:C188)</f>
        <v>25999</v>
      </c>
      <c r="D192" s="83">
        <f>SUM(D184:D188)</f>
        <v>25999</v>
      </c>
      <c r="E192" s="83">
        <f>SUM(E184:E188)</f>
        <v>12266</v>
      </c>
    </row>
    <row r="193" spans="1:5" ht="28.5">
      <c r="A193" s="62"/>
      <c r="B193" s="61" t="s">
        <v>207</v>
      </c>
      <c r="C193" s="82"/>
      <c r="D193" s="82"/>
      <c r="E193" s="82"/>
    </row>
    <row r="194" spans="1:5" ht="15">
      <c r="A194" s="58">
        <v>100</v>
      </c>
      <c r="B194" s="59" t="s">
        <v>195</v>
      </c>
      <c r="C194" s="82">
        <f>23325</f>
        <v>23325</v>
      </c>
      <c r="D194" s="82">
        <v>23325</v>
      </c>
      <c r="E194" s="82">
        <v>10952</v>
      </c>
    </row>
    <row r="195" spans="1:5" ht="15">
      <c r="A195" s="62">
        <v>200</v>
      </c>
      <c r="B195" s="60" t="s">
        <v>196</v>
      </c>
      <c r="C195" s="82">
        <f>16495</f>
        <v>16495</v>
      </c>
      <c r="D195" s="82">
        <v>16495</v>
      </c>
      <c r="E195" s="82">
        <v>8222</v>
      </c>
    </row>
    <row r="196" spans="1:5" ht="15">
      <c r="A196" s="62">
        <v>551</v>
      </c>
      <c r="B196" s="60" t="s">
        <v>191</v>
      </c>
      <c r="C196" s="82">
        <f>4181</f>
        <v>4181</v>
      </c>
      <c r="D196" s="82">
        <v>4181</v>
      </c>
      <c r="E196" s="82">
        <v>2492</v>
      </c>
    </row>
    <row r="197" spans="1:5" ht="15">
      <c r="A197" s="62">
        <v>560</v>
      </c>
      <c r="B197" s="60" t="s">
        <v>192</v>
      </c>
      <c r="C197" s="82">
        <f>1911</f>
        <v>1911</v>
      </c>
      <c r="D197" s="82">
        <v>1911</v>
      </c>
      <c r="E197" s="82">
        <v>991</v>
      </c>
    </row>
    <row r="198" spans="1:5" ht="15">
      <c r="A198" s="62">
        <v>580</v>
      </c>
      <c r="B198" s="60" t="s">
        <v>197</v>
      </c>
      <c r="C198" s="82">
        <f>1115</f>
        <v>1115</v>
      </c>
      <c r="D198" s="82">
        <v>1115</v>
      </c>
      <c r="E198" s="82">
        <v>79</v>
      </c>
    </row>
    <row r="199" spans="1:5" ht="15">
      <c r="A199" s="62">
        <v>1000</v>
      </c>
      <c r="B199" s="60" t="s">
        <v>198</v>
      </c>
      <c r="C199" s="82">
        <f>SUM(C200:C204)</f>
        <v>11463</v>
      </c>
      <c r="D199" s="82">
        <f>SUM(D200:D204)</f>
        <v>11463</v>
      </c>
      <c r="E199" s="82">
        <f>SUM(E200:E204)</f>
        <v>1326</v>
      </c>
    </row>
    <row r="200" spans="1:5" ht="15">
      <c r="A200" s="58">
        <v>1013</v>
      </c>
      <c r="B200" s="59" t="s">
        <v>201</v>
      </c>
      <c r="C200" s="82">
        <f>300</f>
        <v>300</v>
      </c>
      <c r="D200" s="82">
        <v>300</v>
      </c>
      <c r="E200" s="82">
        <v>0</v>
      </c>
    </row>
    <row r="201" spans="1:5" ht="15">
      <c r="A201" s="58">
        <v>1015</v>
      </c>
      <c r="B201" s="59" t="s">
        <v>205</v>
      </c>
      <c r="C201" s="82">
        <f>500</f>
        <v>500</v>
      </c>
      <c r="D201" s="82">
        <v>500</v>
      </c>
      <c r="E201" s="82">
        <v>9</v>
      </c>
    </row>
    <row r="202" spans="1:5" ht="15">
      <c r="A202" s="58">
        <v>1016</v>
      </c>
      <c r="B202" s="59" t="s">
        <v>202</v>
      </c>
      <c r="C202" s="82">
        <f>8413</f>
        <v>8413</v>
      </c>
      <c r="D202" s="82">
        <v>8413</v>
      </c>
      <c r="E202" s="82"/>
    </row>
    <row r="203" spans="1:5" ht="15">
      <c r="A203" s="58">
        <v>1020</v>
      </c>
      <c r="B203" s="59" t="s">
        <v>206</v>
      </c>
      <c r="C203" s="82">
        <f>1900</f>
        <v>1900</v>
      </c>
      <c r="D203" s="82">
        <v>1900</v>
      </c>
      <c r="E203" s="82">
        <v>1317</v>
      </c>
    </row>
    <row r="204" spans="1:5" ht="15">
      <c r="A204" s="58">
        <v>1091</v>
      </c>
      <c r="B204" s="59" t="s">
        <v>199</v>
      </c>
      <c r="C204" s="82">
        <f>350</f>
        <v>350</v>
      </c>
      <c r="D204" s="82">
        <v>350</v>
      </c>
      <c r="E204" s="82"/>
    </row>
    <row r="205" spans="1:5" ht="15">
      <c r="A205" s="62"/>
      <c r="B205" s="66" t="s">
        <v>193</v>
      </c>
      <c r="C205" s="83">
        <f>SUM(C194:C199)</f>
        <v>58490</v>
      </c>
      <c r="D205" s="83">
        <f>SUM(D194:D199)</f>
        <v>58490</v>
      </c>
      <c r="E205" s="83">
        <f>SUM(E194:E199)</f>
        <v>24062</v>
      </c>
    </row>
    <row r="206" spans="1:5" ht="28.5">
      <c r="A206" s="62"/>
      <c r="B206" s="61" t="s">
        <v>208</v>
      </c>
      <c r="C206" s="82"/>
      <c r="D206" s="82"/>
      <c r="E206" s="82"/>
    </row>
    <row r="207" spans="1:5" ht="15">
      <c r="A207" s="62">
        <v>1000</v>
      </c>
      <c r="B207" s="60" t="s">
        <v>198</v>
      </c>
      <c r="C207" s="82">
        <f>SUM(C208:C209)</f>
        <v>15000</v>
      </c>
      <c r="D207" s="82">
        <f>SUM(D208:D209)</f>
        <v>15000</v>
      </c>
      <c r="E207" s="82">
        <f>SUM(E208:E209)</f>
        <v>11101</v>
      </c>
    </row>
    <row r="208" spans="1:5" ht="15">
      <c r="A208" s="58">
        <v>1015</v>
      </c>
      <c r="B208" s="59" t="s">
        <v>205</v>
      </c>
      <c r="C208" s="82">
        <v>10</v>
      </c>
      <c r="D208" s="82">
        <v>1797</v>
      </c>
      <c r="E208" s="82">
        <v>1797</v>
      </c>
    </row>
    <row r="209" spans="1:5" ht="15">
      <c r="A209" s="58">
        <v>1020</v>
      </c>
      <c r="B209" s="59" t="s">
        <v>203</v>
      </c>
      <c r="C209" s="82">
        <v>14990</v>
      </c>
      <c r="D209" s="82">
        <v>13203</v>
      </c>
      <c r="E209" s="82">
        <v>9304</v>
      </c>
    </row>
    <row r="210" spans="1:5" ht="15">
      <c r="A210" s="62"/>
      <c r="B210" s="66" t="s">
        <v>193</v>
      </c>
      <c r="C210" s="83">
        <f>C207</f>
        <v>15000</v>
      </c>
      <c r="D210" s="83">
        <f>D207</f>
        <v>15000</v>
      </c>
      <c r="E210" s="83">
        <f>E207</f>
        <v>11101</v>
      </c>
    </row>
    <row r="211" spans="1:5" ht="28.5">
      <c r="A211" s="62"/>
      <c r="B211" s="61" t="s">
        <v>209</v>
      </c>
      <c r="C211" s="82"/>
      <c r="D211" s="82"/>
      <c r="E211" s="82"/>
    </row>
    <row r="212" spans="1:5" ht="15">
      <c r="A212" s="62">
        <v>5100</v>
      </c>
      <c r="B212" s="60" t="s">
        <v>210</v>
      </c>
      <c r="C212" s="82">
        <v>69966</v>
      </c>
      <c r="D212" s="82">
        <v>69966</v>
      </c>
      <c r="E212" s="82">
        <v>69262</v>
      </c>
    </row>
    <row r="213" spans="1:5" ht="15">
      <c r="A213" s="62"/>
      <c r="B213" s="66" t="s">
        <v>193</v>
      </c>
      <c r="C213" s="83">
        <f>C212</f>
        <v>69966</v>
      </c>
      <c r="D213" s="83">
        <f>D212</f>
        <v>69966</v>
      </c>
      <c r="E213" s="83">
        <f>E212</f>
        <v>69262</v>
      </c>
    </row>
    <row r="214" spans="1:5" ht="28.5">
      <c r="A214" s="62"/>
      <c r="B214" s="61" t="s">
        <v>211</v>
      </c>
      <c r="C214" s="82"/>
      <c r="D214" s="82"/>
      <c r="E214" s="82"/>
    </row>
    <row r="215" spans="1:5" ht="15">
      <c r="A215" s="62">
        <v>1000</v>
      </c>
      <c r="B215" s="60" t="s">
        <v>198</v>
      </c>
      <c r="C215" s="82">
        <f>SUM(C216:C218)</f>
        <v>7215</v>
      </c>
      <c r="D215" s="82">
        <f>SUM(D216:D218)</f>
        <v>7215</v>
      </c>
      <c r="E215" s="82">
        <f>SUM(E216:E218)</f>
        <v>0</v>
      </c>
    </row>
    <row r="216" spans="1:5" ht="15">
      <c r="A216" s="58">
        <v>1013</v>
      </c>
      <c r="B216" s="59" t="s">
        <v>201</v>
      </c>
      <c r="C216" s="82">
        <v>6000</v>
      </c>
      <c r="D216" s="82">
        <v>6000</v>
      </c>
      <c r="E216" s="82"/>
    </row>
    <row r="217" spans="1:5" ht="15">
      <c r="A217" s="58">
        <v>1062</v>
      </c>
      <c r="B217" s="59" t="s">
        <v>212</v>
      </c>
      <c r="C217" s="82">
        <v>750</v>
      </c>
      <c r="D217" s="82">
        <v>750</v>
      </c>
      <c r="E217" s="82"/>
    </row>
    <row r="218" spans="1:5" ht="15">
      <c r="A218" s="101">
        <v>1098</v>
      </c>
      <c r="B218" s="102" t="s">
        <v>213</v>
      </c>
      <c r="C218" s="82">
        <v>465</v>
      </c>
      <c r="D218" s="82">
        <v>465</v>
      </c>
      <c r="E218" s="82"/>
    </row>
    <row r="219" spans="1:5" ht="15">
      <c r="A219" s="62"/>
      <c r="B219" s="66" t="s">
        <v>193</v>
      </c>
      <c r="C219" s="83">
        <f>C215</f>
        <v>7215</v>
      </c>
      <c r="D219" s="83">
        <f>D215</f>
        <v>7215</v>
      </c>
      <c r="E219" s="83">
        <f>E215</f>
        <v>0</v>
      </c>
    </row>
    <row r="220" spans="1:5" ht="29.25" customHeight="1">
      <c r="A220" s="62"/>
      <c r="B220" s="96" t="s">
        <v>272</v>
      </c>
      <c r="C220" s="83"/>
      <c r="D220" s="83"/>
      <c r="E220" s="83"/>
    </row>
    <row r="221" spans="1:5" ht="15">
      <c r="A221" s="58">
        <v>100</v>
      </c>
      <c r="B221" s="59" t="s">
        <v>195</v>
      </c>
      <c r="C221" s="82">
        <f>C194</f>
        <v>23325</v>
      </c>
      <c r="D221" s="82">
        <f>D194</f>
        <v>23325</v>
      </c>
      <c r="E221" s="82">
        <f>E194</f>
        <v>10952</v>
      </c>
    </row>
    <row r="222" spans="1:5" ht="15">
      <c r="A222" s="62">
        <v>200</v>
      </c>
      <c r="B222" s="60" t="s">
        <v>196</v>
      </c>
      <c r="C222" s="82">
        <f aca="true" t="shared" si="8" ref="C222:E225">C174+C184+C195</f>
        <v>32055</v>
      </c>
      <c r="D222" s="82">
        <f t="shared" si="8"/>
        <v>32055</v>
      </c>
      <c r="E222" s="82">
        <f t="shared" si="8"/>
        <v>14319</v>
      </c>
    </row>
    <row r="223" spans="1:5" ht="15">
      <c r="A223" s="62">
        <v>551</v>
      </c>
      <c r="B223" s="60" t="s">
        <v>191</v>
      </c>
      <c r="C223" s="82">
        <f t="shared" si="8"/>
        <v>5815</v>
      </c>
      <c r="D223" s="82">
        <f t="shared" si="8"/>
        <v>5815</v>
      </c>
      <c r="E223" s="82">
        <f t="shared" si="8"/>
        <v>2897</v>
      </c>
    </row>
    <row r="224" spans="1:5" ht="15">
      <c r="A224" s="62">
        <v>560</v>
      </c>
      <c r="B224" s="60" t="s">
        <v>192</v>
      </c>
      <c r="C224" s="82">
        <f t="shared" si="8"/>
        <v>2658</v>
      </c>
      <c r="D224" s="82">
        <f t="shared" si="8"/>
        <v>2658</v>
      </c>
      <c r="E224" s="82">
        <f t="shared" si="8"/>
        <v>1217</v>
      </c>
    </row>
    <row r="225" spans="1:5" ht="15">
      <c r="A225" s="62">
        <v>580</v>
      </c>
      <c r="B225" s="60" t="s">
        <v>197</v>
      </c>
      <c r="C225" s="82">
        <f t="shared" si="8"/>
        <v>1532</v>
      </c>
      <c r="D225" s="82">
        <f t="shared" si="8"/>
        <v>1532</v>
      </c>
      <c r="E225" s="82">
        <f t="shared" si="8"/>
        <v>282</v>
      </c>
    </row>
    <row r="226" spans="1:5" ht="15">
      <c r="A226" s="62">
        <v>1000</v>
      </c>
      <c r="B226" s="60" t="s">
        <v>198</v>
      </c>
      <c r="C226" s="82">
        <f>C178+C188+C199+C207+C215</f>
        <v>41319</v>
      </c>
      <c r="D226" s="82">
        <f>D178+D188+D199+D207+D215</f>
        <v>41319</v>
      </c>
      <c r="E226" s="82">
        <f>E178+E188+E199+E207+E215</f>
        <v>17762</v>
      </c>
    </row>
    <row r="227" spans="1:5" ht="15">
      <c r="A227" s="58">
        <v>1013</v>
      </c>
      <c r="B227" s="59" t="s">
        <v>201</v>
      </c>
      <c r="C227" s="82">
        <f>C179+C200+C216</f>
        <v>6300</v>
      </c>
      <c r="D227" s="82">
        <f>D179+D200+D216</f>
        <v>6300</v>
      </c>
      <c r="E227" s="82">
        <f>E179+E200+E216</f>
        <v>0</v>
      </c>
    </row>
    <row r="228" spans="1:5" ht="15">
      <c r="A228" s="58">
        <v>1015</v>
      </c>
      <c r="B228" s="59" t="s">
        <v>205</v>
      </c>
      <c r="C228" s="82">
        <f>C189+C201+C208</f>
        <v>1510</v>
      </c>
      <c r="D228" s="82">
        <f>D189+D201+D208</f>
        <v>3097</v>
      </c>
      <c r="E228" s="82">
        <f>E189+E201+E208</f>
        <v>1806</v>
      </c>
    </row>
    <row r="229" spans="1:5" ht="15">
      <c r="A229" s="58">
        <v>1016</v>
      </c>
      <c r="B229" s="59" t="s">
        <v>202</v>
      </c>
      <c r="C229" s="82">
        <f>C180+C190+C202</f>
        <v>12954</v>
      </c>
      <c r="D229" s="82">
        <f>D180+D190+D202</f>
        <v>13696</v>
      </c>
      <c r="E229" s="82">
        <f>E180+E190+E202</f>
        <v>5272</v>
      </c>
    </row>
    <row r="230" spans="1:5" ht="15">
      <c r="A230" s="58">
        <v>1020</v>
      </c>
      <c r="B230" s="59" t="s">
        <v>206</v>
      </c>
      <c r="C230" s="82">
        <f>C181+C191+C203+C209</f>
        <v>18990</v>
      </c>
      <c r="D230" s="82">
        <f>D181+D191+D203+D209</f>
        <v>16661</v>
      </c>
      <c r="E230" s="82">
        <f>E181+E191+E203+E209</f>
        <v>10684</v>
      </c>
    </row>
    <row r="231" spans="1:5" ht="15">
      <c r="A231" s="58">
        <v>1062</v>
      </c>
      <c r="B231" s="59" t="s">
        <v>212</v>
      </c>
      <c r="C231" s="82">
        <f>C217</f>
        <v>750</v>
      </c>
      <c r="D231" s="82">
        <f>D217</f>
        <v>750</v>
      </c>
      <c r="E231" s="82">
        <f>E217</f>
        <v>0</v>
      </c>
    </row>
    <row r="232" spans="1:5" ht="15">
      <c r="A232" s="58">
        <v>1091</v>
      </c>
      <c r="B232" s="59" t="s">
        <v>199</v>
      </c>
      <c r="C232" s="82">
        <f>C204</f>
        <v>350</v>
      </c>
      <c r="D232" s="82">
        <f>D204</f>
        <v>350</v>
      </c>
      <c r="E232" s="82">
        <f>E204</f>
        <v>0</v>
      </c>
    </row>
    <row r="233" spans="1:5" ht="15">
      <c r="A233" s="101">
        <v>1098</v>
      </c>
      <c r="B233" s="102" t="s">
        <v>213</v>
      </c>
      <c r="C233" s="82">
        <f>C218</f>
        <v>465</v>
      </c>
      <c r="D233" s="82">
        <f>D218</f>
        <v>465</v>
      </c>
      <c r="E233" s="82">
        <f>E218</f>
        <v>0</v>
      </c>
    </row>
    <row r="234" spans="1:5" ht="15">
      <c r="A234" s="62">
        <v>5100</v>
      </c>
      <c r="B234" s="60" t="s">
        <v>210</v>
      </c>
      <c r="C234" s="82">
        <f>C212</f>
        <v>69966</v>
      </c>
      <c r="D234" s="82">
        <f>D212</f>
        <v>69966</v>
      </c>
      <c r="E234" s="82">
        <f>E212</f>
        <v>69262</v>
      </c>
    </row>
    <row r="235" spans="1:5" ht="15.75">
      <c r="A235" s="62"/>
      <c r="B235" s="56" t="s">
        <v>271</v>
      </c>
      <c r="C235" s="83">
        <f>C182+C192+C205+C210+C213+C219</f>
        <v>176670</v>
      </c>
      <c r="D235" s="83">
        <f>D182+D192+D205+D210+D213+D219</f>
        <v>176670</v>
      </c>
      <c r="E235" s="83">
        <f>E182+E192+E205+E210+E213+E219</f>
        <v>116691</v>
      </c>
    </row>
    <row r="236" spans="1:5" ht="29.25">
      <c r="A236" s="104"/>
      <c r="B236" s="63" t="s">
        <v>214</v>
      </c>
      <c r="C236" s="82"/>
      <c r="D236" s="82"/>
      <c r="E236" s="82"/>
    </row>
    <row r="237" spans="1:5" ht="15">
      <c r="A237" s="58">
        <v>100</v>
      </c>
      <c r="B237" s="59" t="s">
        <v>195</v>
      </c>
      <c r="C237" s="82">
        <v>816888</v>
      </c>
      <c r="D237" s="82">
        <v>816888</v>
      </c>
      <c r="E237" s="82">
        <v>411505</v>
      </c>
    </row>
    <row r="238" spans="1:5" ht="15">
      <c r="A238" s="58">
        <v>200</v>
      </c>
      <c r="B238" s="59" t="s">
        <v>215</v>
      </c>
      <c r="C238" s="82">
        <v>24700</v>
      </c>
      <c r="D238" s="82">
        <v>8541</v>
      </c>
      <c r="E238" s="82">
        <v>2070</v>
      </c>
    </row>
    <row r="239" spans="1:5" ht="15">
      <c r="A239" s="58">
        <v>551</v>
      </c>
      <c r="B239" s="59" t="s">
        <v>216</v>
      </c>
      <c r="C239" s="82">
        <v>88367</v>
      </c>
      <c r="D239" s="82">
        <v>88367</v>
      </c>
      <c r="E239" s="82">
        <v>47427</v>
      </c>
    </row>
    <row r="240" spans="1:5" ht="15">
      <c r="A240" s="58">
        <v>552</v>
      </c>
      <c r="B240" s="59" t="s">
        <v>217</v>
      </c>
      <c r="C240" s="82">
        <v>15619</v>
      </c>
      <c r="D240" s="82">
        <v>15619</v>
      </c>
      <c r="E240" s="82">
        <v>9416</v>
      </c>
    </row>
    <row r="241" spans="1:5" ht="15">
      <c r="A241" s="58">
        <v>560</v>
      </c>
      <c r="B241" s="59" t="s">
        <v>218</v>
      </c>
      <c r="C241" s="82">
        <v>40396</v>
      </c>
      <c r="D241" s="82">
        <v>40396</v>
      </c>
      <c r="E241" s="82">
        <v>21190</v>
      </c>
    </row>
    <row r="242" spans="1:5" ht="15">
      <c r="A242" s="58">
        <v>580</v>
      </c>
      <c r="B242" s="59" t="s">
        <v>219</v>
      </c>
      <c r="C242" s="82">
        <v>23565</v>
      </c>
      <c r="D242" s="82">
        <v>23565</v>
      </c>
      <c r="E242" s="82">
        <v>7124</v>
      </c>
    </row>
    <row r="243" spans="1:5" ht="15">
      <c r="A243" s="58">
        <v>1000</v>
      </c>
      <c r="B243" s="59" t="s">
        <v>198</v>
      </c>
      <c r="C243" s="82">
        <f>SUM(C244:C253)</f>
        <v>323705</v>
      </c>
      <c r="D243" s="82">
        <f>SUM(D244:D253)</f>
        <v>335368</v>
      </c>
      <c r="E243" s="82">
        <f>SUM(E244:E253)</f>
        <v>218133</v>
      </c>
    </row>
    <row r="244" spans="1:5" ht="15">
      <c r="A244" s="58">
        <v>1011</v>
      </c>
      <c r="B244" s="59" t="s">
        <v>220</v>
      </c>
      <c r="C244" s="82">
        <f>10000+170000</f>
        <v>180000</v>
      </c>
      <c r="D244" s="82">
        <v>174000</v>
      </c>
      <c r="E244" s="82">
        <v>104641</v>
      </c>
    </row>
    <row r="245" spans="1:5" ht="15">
      <c r="A245" s="58">
        <v>1013</v>
      </c>
      <c r="B245" s="59" t="s">
        <v>201</v>
      </c>
      <c r="C245" s="82">
        <f>7510+7000</f>
        <v>14510</v>
      </c>
      <c r="D245" s="82">
        <v>14510</v>
      </c>
      <c r="E245" s="82">
        <v>0</v>
      </c>
    </row>
    <row r="246" spans="1:5" ht="15">
      <c r="A246" s="58">
        <v>1014</v>
      </c>
      <c r="B246" s="59" t="s">
        <v>221</v>
      </c>
      <c r="C246" s="82">
        <v>300</v>
      </c>
      <c r="D246" s="82">
        <v>11159</v>
      </c>
      <c r="E246" s="82">
        <v>180</v>
      </c>
    </row>
    <row r="247" spans="1:5" ht="15">
      <c r="A247" s="58">
        <v>1015</v>
      </c>
      <c r="B247" s="59" t="s">
        <v>205</v>
      </c>
      <c r="C247" s="82">
        <f>1300+5000</f>
        <v>6300</v>
      </c>
      <c r="D247" s="82">
        <v>9892</v>
      </c>
      <c r="E247" s="82">
        <v>9517</v>
      </c>
    </row>
    <row r="248" spans="1:5" ht="15">
      <c r="A248" s="58">
        <v>1016</v>
      </c>
      <c r="B248" s="59" t="s">
        <v>202</v>
      </c>
      <c r="C248" s="82">
        <f>6800+80000</f>
        <v>86800</v>
      </c>
      <c r="D248" s="82">
        <v>93136</v>
      </c>
      <c r="E248" s="82">
        <v>77620</v>
      </c>
    </row>
    <row r="249" spans="1:5" ht="15">
      <c r="A249" s="58">
        <v>1020</v>
      </c>
      <c r="B249" s="59" t="s">
        <v>206</v>
      </c>
      <c r="C249" s="82">
        <f>2000+7000</f>
        <v>9000</v>
      </c>
      <c r="D249" s="82">
        <v>16900</v>
      </c>
      <c r="E249" s="82">
        <v>16431</v>
      </c>
    </row>
    <row r="250" spans="1:5" ht="15">
      <c r="A250" s="58">
        <v>1030</v>
      </c>
      <c r="B250" s="59" t="s">
        <v>228</v>
      </c>
      <c r="C250" s="82">
        <v>10000</v>
      </c>
      <c r="D250" s="82">
        <v>14947</v>
      </c>
      <c r="E250" s="82">
        <v>9554</v>
      </c>
    </row>
    <row r="251" spans="1:5" ht="15">
      <c r="A251" s="58">
        <v>1051</v>
      </c>
      <c r="B251" s="59" t="s">
        <v>229</v>
      </c>
      <c r="C251" s="82">
        <v>120</v>
      </c>
      <c r="D251" s="82">
        <v>220</v>
      </c>
      <c r="E251" s="82">
        <v>190</v>
      </c>
    </row>
    <row r="252" spans="1:5" ht="15">
      <c r="A252" s="58">
        <v>1091</v>
      </c>
      <c r="B252" s="59" t="s">
        <v>199</v>
      </c>
      <c r="C252" s="82">
        <v>16175</v>
      </c>
      <c r="D252" s="82">
        <v>604</v>
      </c>
      <c r="E252" s="82">
        <v>0</v>
      </c>
    </row>
    <row r="253" spans="1:5" ht="15">
      <c r="A253" s="101">
        <v>1098</v>
      </c>
      <c r="B253" s="102" t="s">
        <v>213</v>
      </c>
      <c r="C253" s="82">
        <v>500</v>
      </c>
      <c r="D253" s="82"/>
      <c r="E253" s="82"/>
    </row>
    <row r="254" spans="1:5" ht="15">
      <c r="A254" s="62">
        <v>5100</v>
      </c>
      <c r="B254" s="60" t="s">
        <v>210</v>
      </c>
      <c r="C254" s="82">
        <v>1782</v>
      </c>
      <c r="D254" s="82">
        <v>1782</v>
      </c>
      <c r="E254" s="82">
        <v>1782</v>
      </c>
    </row>
    <row r="255" spans="1:5" ht="15">
      <c r="A255" s="62">
        <v>5200</v>
      </c>
      <c r="B255" s="60" t="s">
        <v>230</v>
      </c>
      <c r="C255" s="82">
        <v>35600</v>
      </c>
      <c r="D255" s="82">
        <v>41700</v>
      </c>
      <c r="E255" s="82">
        <v>12801</v>
      </c>
    </row>
    <row r="256" spans="1:5" ht="15">
      <c r="A256" s="58"/>
      <c r="B256" s="66" t="s">
        <v>193</v>
      </c>
      <c r="C256" s="83">
        <f>SUM(C237:C243)+C255</f>
        <v>1368840</v>
      </c>
      <c r="D256" s="83">
        <f>SUM(D237:D243)+D254+D255</f>
        <v>1372226</v>
      </c>
      <c r="E256" s="83">
        <f>SUM(E237:E243)+E254+E255</f>
        <v>731448</v>
      </c>
    </row>
    <row r="257" spans="1:5" ht="15">
      <c r="A257" s="95" t="s">
        <v>222</v>
      </c>
      <c r="B257" s="64" t="s">
        <v>223</v>
      </c>
      <c r="C257" s="82">
        <f>12985+12135</f>
        <v>25120</v>
      </c>
      <c r="D257" s="82">
        <v>12135</v>
      </c>
      <c r="E257" s="82"/>
    </row>
    <row r="258" spans="1:5" ht="15">
      <c r="A258" s="58"/>
      <c r="B258" s="66" t="s">
        <v>193</v>
      </c>
      <c r="C258" s="83">
        <f>C256+C257</f>
        <v>1393960</v>
      </c>
      <c r="D258" s="83">
        <f>D256+D257</f>
        <v>1384361</v>
      </c>
      <c r="E258" s="83">
        <f>E256+E257</f>
        <v>731448</v>
      </c>
    </row>
    <row r="259" spans="1:5" ht="29.25">
      <c r="A259" s="104"/>
      <c r="B259" s="63" t="s">
        <v>224</v>
      </c>
      <c r="C259" s="82"/>
      <c r="D259" s="82"/>
      <c r="E259" s="82"/>
    </row>
    <row r="260" spans="1:5" ht="15">
      <c r="A260" s="58">
        <v>100</v>
      </c>
      <c r="B260" s="59" t="s">
        <v>195</v>
      </c>
      <c r="C260" s="82">
        <v>148562</v>
      </c>
      <c r="D260" s="82">
        <v>148562</v>
      </c>
      <c r="E260" s="82">
        <v>59527</v>
      </c>
    </row>
    <row r="261" spans="1:5" ht="15">
      <c r="A261" s="58">
        <v>200</v>
      </c>
      <c r="B261" s="59" t="s">
        <v>215</v>
      </c>
      <c r="C261" s="82">
        <v>12675</v>
      </c>
      <c r="D261" s="82">
        <v>12675</v>
      </c>
      <c r="E261" s="82">
        <v>5189</v>
      </c>
    </row>
    <row r="262" spans="1:5" ht="15">
      <c r="A262" s="58">
        <v>551</v>
      </c>
      <c r="B262" s="59" t="s">
        <v>225</v>
      </c>
      <c r="C262" s="82">
        <v>16222</v>
      </c>
      <c r="D262" s="82">
        <v>16222</v>
      </c>
      <c r="E262" s="82">
        <v>6912</v>
      </c>
    </row>
    <row r="263" spans="1:5" ht="15">
      <c r="A263" s="58">
        <v>552</v>
      </c>
      <c r="B263" s="59" t="s">
        <v>226</v>
      </c>
      <c r="C263" s="82">
        <v>5720</v>
      </c>
      <c r="D263" s="82">
        <v>5720</v>
      </c>
      <c r="E263" s="82">
        <v>2248</v>
      </c>
    </row>
    <row r="264" spans="1:5" ht="15">
      <c r="A264" s="58">
        <v>560</v>
      </c>
      <c r="B264" s="59" t="s">
        <v>227</v>
      </c>
      <c r="C264" s="82">
        <v>7410</v>
      </c>
      <c r="D264" s="82">
        <v>7410</v>
      </c>
      <c r="E264" s="82">
        <v>2959</v>
      </c>
    </row>
    <row r="265" spans="1:5" ht="15">
      <c r="A265" s="58">
        <v>580</v>
      </c>
      <c r="B265" s="59" t="s">
        <v>219</v>
      </c>
      <c r="C265" s="82">
        <v>2715</v>
      </c>
      <c r="D265" s="82">
        <v>2715</v>
      </c>
      <c r="E265" s="82">
        <v>1012</v>
      </c>
    </row>
    <row r="266" spans="1:5" ht="15">
      <c r="A266" s="58">
        <v>1000</v>
      </c>
      <c r="B266" s="59" t="s">
        <v>198</v>
      </c>
      <c r="C266" s="82">
        <f>SUM(C267:C276)</f>
        <v>78013</v>
      </c>
      <c r="D266" s="82">
        <f>SUM(D267:D276)</f>
        <v>84257</v>
      </c>
      <c r="E266" s="82">
        <f>SUM(E267:E276)</f>
        <v>43156</v>
      </c>
    </row>
    <row r="267" spans="1:5" ht="15" hidden="1">
      <c r="A267" s="58">
        <v>1011</v>
      </c>
      <c r="B267" s="59" t="s">
        <v>220</v>
      </c>
      <c r="C267" s="82"/>
      <c r="D267" s="82"/>
      <c r="E267" s="82"/>
    </row>
    <row r="268" spans="1:5" ht="15">
      <c r="A268" s="58">
        <v>1013</v>
      </c>
      <c r="B268" s="59" t="s">
        <v>201</v>
      </c>
      <c r="C268" s="82">
        <v>350</v>
      </c>
      <c r="D268" s="82">
        <v>350</v>
      </c>
      <c r="E268" s="82">
        <v>340</v>
      </c>
    </row>
    <row r="269" spans="1:5" ht="15">
      <c r="A269" s="58">
        <v>1014</v>
      </c>
      <c r="B269" s="59" t="s">
        <v>221</v>
      </c>
      <c r="C269" s="82">
        <v>1000</v>
      </c>
      <c r="D269" s="82">
        <v>10094</v>
      </c>
      <c r="E269" s="82">
        <v>763</v>
      </c>
    </row>
    <row r="270" spans="1:5" ht="15">
      <c r="A270" s="58">
        <v>1015</v>
      </c>
      <c r="B270" s="59" t="s">
        <v>205</v>
      </c>
      <c r="C270" s="82">
        <v>11075</v>
      </c>
      <c r="D270" s="82">
        <v>9559</v>
      </c>
      <c r="E270" s="82">
        <v>4074</v>
      </c>
    </row>
    <row r="271" spans="1:5" ht="15">
      <c r="A271" s="58">
        <v>1016</v>
      </c>
      <c r="B271" s="59" t="s">
        <v>202</v>
      </c>
      <c r="C271" s="82">
        <v>28164</v>
      </c>
      <c r="D271" s="82">
        <v>27311</v>
      </c>
      <c r="E271" s="82">
        <v>21169</v>
      </c>
    </row>
    <row r="272" spans="1:5" ht="15">
      <c r="A272" s="58">
        <v>1020</v>
      </c>
      <c r="B272" s="59" t="s">
        <v>206</v>
      </c>
      <c r="C272" s="82">
        <v>20511</v>
      </c>
      <c r="D272" s="82">
        <v>21364</v>
      </c>
      <c r="E272" s="82">
        <v>11644</v>
      </c>
    </row>
    <row r="273" spans="1:5" ht="15">
      <c r="A273" s="58">
        <v>1030</v>
      </c>
      <c r="B273" s="59" t="s">
        <v>228</v>
      </c>
      <c r="C273" s="82">
        <v>12800</v>
      </c>
      <c r="D273" s="82">
        <v>13966</v>
      </c>
      <c r="E273" s="82">
        <v>5166</v>
      </c>
    </row>
    <row r="274" spans="1:5" ht="15">
      <c r="A274" s="58">
        <v>1051</v>
      </c>
      <c r="B274" s="59" t="s">
        <v>229</v>
      </c>
      <c r="C274" s="82">
        <v>1036</v>
      </c>
      <c r="D274" s="82">
        <v>536</v>
      </c>
      <c r="E274" s="82"/>
    </row>
    <row r="275" spans="1:5" ht="15" hidden="1">
      <c r="A275" s="58">
        <v>1062</v>
      </c>
      <c r="B275" s="59" t="s">
        <v>212</v>
      </c>
      <c r="C275" s="82"/>
      <c r="D275" s="82"/>
      <c r="E275" s="82"/>
    </row>
    <row r="276" spans="1:5" ht="15.75" customHeight="1">
      <c r="A276" s="101">
        <v>1098</v>
      </c>
      <c r="B276" s="102" t="s">
        <v>213</v>
      </c>
      <c r="C276" s="82">
        <v>3077</v>
      </c>
      <c r="D276" s="82">
        <v>1077</v>
      </c>
      <c r="E276" s="82"/>
    </row>
    <row r="277" spans="1:5" ht="15" hidden="1">
      <c r="A277" s="62">
        <v>5200</v>
      </c>
      <c r="B277" s="60" t="s">
        <v>230</v>
      </c>
      <c r="C277" s="82"/>
      <c r="D277" s="82"/>
      <c r="E277" s="82"/>
    </row>
    <row r="278" spans="1:5" ht="15">
      <c r="A278" s="58"/>
      <c r="B278" s="66" t="s">
        <v>193</v>
      </c>
      <c r="C278" s="83">
        <f>SUM(C260:C266)+C277</f>
        <v>271317</v>
      </c>
      <c r="D278" s="83">
        <f>SUM(D260:D266)+D277</f>
        <v>277561</v>
      </c>
      <c r="E278" s="83">
        <f>SUM(E260:E266)+E277</f>
        <v>121003</v>
      </c>
    </row>
    <row r="279" spans="1:5" ht="15">
      <c r="A279" s="95" t="s">
        <v>222</v>
      </c>
      <c r="B279" s="64" t="s">
        <v>223</v>
      </c>
      <c r="C279" s="82">
        <v>4879</v>
      </c>
      <c r="D279" s="82">
        <v>4239</v>
      </c>
      <c r="E279" s="82"/>
    </row>
    <row r="280" spans="1:5" ht="15">
      <c r="A280" s="58"/>
      <c r="B280" s="66" t="s">
        <v>193</v>
      </c>
      <c r="C280" s="83">
        <f>C278+C279</f>
        <v>276196</v>
      </c>
      <c r="D280" s="83">
        <f>D278+D279</f>
        <v>281800</v>
      </c>
      <c r="E280" s="83">
        <f>E278+E279</f>
        <v>121003</v>
      </c>
    </row>
    <row r="281" spans="1:5" ht="29.25">
      <c r="A281" s="104"/>
      <c r="B281" s="63" t="s">
        <v>231</v>
      </c>
      <c r="C281" s="82"/>
      <c r="D281" s="82"/>
      <c r="E281" s="82"/>
    </row>
    <row r="282" spans="1:5" ht="15">
      <c r="A282" s="58">
        <v>100</v>
      </c>
      <c r="B282" s="59" t="s">
        <v>195</v>
      </c>
      <c r="C282" s="82">
        <v>1659042</v>
      </c>
      <c r="D282" s="82">
        <v>1641919</v>
      </c>
      <c r="E282" s="82">
        <v>781140</v>
      </c>
    </row>
    <row r="283" spans="1:5" ht="15">
      <c r="A283" s="58">
        <v>200</v>
      </c>
      <c r="B283" s="59" t="s">
        <v>215</v>
      </c>
      <c r="C283" s="82">
        <v>111330</v>
      </c>
      <c r="D283" s="82">
        <v>135536</v>
      </c>
      <c r="E283" s="82">
        <v>81358</v>
      </c>
    </row>
    <row r="284" spans="1:5" ht="15">
      <c r="A284" s="58">
        <v>551</v>
      </c>
      <c r="B284" s="59" t="s">
        <v>216</v>
      </c>
      <c r="C284" s="82">
        <v>192053</v>
      </c>
      <c r="D284" s="82">
        <v>191754</v>
      </c>
      <c r="E284" s="82">
        <v>89541</v>
      </c>
    </row>
    <row r="285" spans="1:5" ht="15">
      <c r="A285" s="58">
        <v>552</v>
      </c>
      <c r="B285" s="59" t="s">
        <v>217</v>
      </c>
      <c r="C285" s="82">
        <v>56791</v>
      </c>
      <c r="D285" s="82">
        <v>57728</v>
      </c>
      <c r="E285" s="82">
        <v>25888</v>
      </c>
    </row>
    <row r="286" spans="1:5" ht="15">
      <c r="A286" s="58">
        <v>560</v>
      </c>
      <c r="B286" s="59" t="s">
        <v>218</v>
      </c>
      <c r="C286" s="82">
        <v>84168</v>
      </c>
      <c r="D286" s="82">
        <v>83976</v>
      </c>
      <c r="E286" s="82">
        <v>39616</v>
      </c>
    </row>
    <row r="287" spans="1:5" ht="15">
      <c r="A287" s="58">
        <v>580</v>
      </c>
      <c r="B287" s="59" t="s">
        <v>232</v>
      </c>
      <c r="C287" s="82">
        <v>31022</v>
      </c>
      <c r="D287" s="82">
        <v>31095</v>
      </c>
      <c r="E287" s="82">
        <v>14438</v>
      </c>
    </row>
    <row r="288" spans="1:5" ht="15">
      <c r="A288" s="58">
        <v>1000</v>
      </c>
      <c r="B288" s="59" t="s">
        <v>198</v>
      </c>
      <c r="C288" s="82">
        <f>SUM(C289:C299)</f>
        <v>380535</v>
      </c>
      <c r="D288" s="82">
        <f>SUM(D289:D299)</f>
        <v>474798</v>
      </c>
      <c r="E288" s="82">
        <f>SUM(E289:E299)</f>
        <v>240825</v>
      </c>
    </row>
    <row r="289" spans="1:5" ht="15">
      <c r="A289" s="58">
        <v>1011</v>
      </c>
      <c r="B289" s="65" t="s">
        <v>233</v>
      </c>
      <c r="C289" s="82">
        <v>350</v>
      </c>
      <c r="D289" s="82">
        <v>186</v>
      </c>
      <c r="E289" s="82">
        <v>136</v>
      </c>
    </row>
    <row r="290" spans="1:5" ht="15">
      <c r="A290" s="58">
        <v>1013</v>
      </c>
      <c r="B290" s="59" t="s">
        <v>201</v>
      </c>
      <c r="C290" s="82">
        <v>13680</v>
      </c>
      <c r="D290" s="82">
        <v>14159</v>
      </c>
      <c r="E290" s="82">
        <v>9579</v>
      </c>
    </row>
    <row r="291" spans="1:5" ht="15">
      <c r="A291" s="58">
        <v>1014</v>
      </c>
      <c r="B291" s="59" t="s">
        <v>234</v>
      </c>
      <c r="C291" s="82">
        <v>3050</v>
      </c>
      <c r="D291" s="82">
        <v>126434</v>
      </c>
      <c r="E291" s="82">
        <v>17680</v>
      </c>
    </row>
    <row r="292" spans="1:5" ht="15">
      <c r="A292" s="58">
        <v>1015</v>
      </c>
      <c r="B292" s="59" t="s">
        <v>205</v>
      </c>
      <c r="C292" s="82">
        <v>31322</v>
      </c>
      <c r="D292" s="82">
        <v>34179</v>
      </c>
      <c r="E292" s="82">
        <v>21361</v>
      </c>
    </row>
    <row r="293" spans="1:5" ht="15">
      <c r="A293" s="58">
        <v>1016</v>
      </c>
      <c r="B293" s="59" t="s">
        <v>202</v>
      </c>
      <c r="C293" s="82">
        <f>130146+13500</f>
        <v>143646</v>
      </c>
      <c r="D293" s="82">
        <v>120138</v>
      </c>
      <c r="E293" s="82">
        <v>64870</v>
      </c>
    </row>
    <row r="294" spans="1:5" ht="15">
      <c r="A294" s="58">
        <v>1020</v>
      </c>
      <c r="B294" s="59" t="s">
        <v>206</v>
      </c>
      <c r="C294" s="82">
        <v>176390</v>
      </c>
      <c r="D294" s="82">
        <v>165628</v>
      </c>
      <c r="E294" s="82">
        <v>126121</v>
      </c>
    </row>
    <row r="295" spans="1:5" ht="15">
      <c r="A295" s="58">
        <v>1030</v>
      </c>
      <c r="B295" s="59" t="s">
        <v>228</v>
      </c>
      <c r="C295" s="82">
        <v>6197</v>
      </c>
      <c r="D295" s="82">
        <v>8149</v>
      </c>
      <c r="E295" s="82"/>
    </row>
    <row r="296" spans="1:5" ht="15">
      <c r="A296" s="58">
        <v>1051</v>
      </c>
      <c r="B296" s="59" t="s">
        <v>229</v>
      </c>
      <c r="C296" s="82">
        <v>2650</v>
      </c>
      <c r="D296" s="82">
        <v>2650</v>
      </c>
      <c r="E296" s="82">
        <v>720</v>
      </c>
    </row>
    <row r="297" spans="1:5" ht="15">
      <c r="A297" s="58">
        <v>1062</v>
      </c>
      <c r="B297" s="59" t="s">
        <v>212</v>
      </c>
      <c r="C297" s="82">
        <v>3250</v>
      </c>
      <c r="D297" s="82">
        <v>3250</v>
      </c>
      <c r="E297" s="82">
        <v>355</v>
      </c>
    </row>
    <row r="298" spans="1:5" ht="15">
      <c r="A298" s="58">
        <v>1092</v>
      </c>
      <c r="B298" s="59" t="s">
        <v>350</v>
      </c>
      <c r="C298" s="82"/>
      <c r="D298" s="82">
        <v>25</v>
      </c>
      <c r="E298" s="82">
        <v>3</v>
      </c>
    </row>
    <row r="299" spans="1:5" ht="15" hidden="1">
      <c r="A299" s="101">
        <v>1098</v>
      </c>
      <c r="B299" s="102" t="s">
        <v>213</v>
      </c>
      <c r="C299" s="82"/>
      <c r="D299" s="82"/>
      <c r="E299" s="82"/>
    </row>
    <row r="300" spans="1:5" ht="15">
      <c r="A300" s="58">
        <v>1901</v>
      </c>
      <c r="B300" s="59" t="s">
        <v>244</v>
      </c>
      <c r="C300" s="82"/>
      <c r="D300" s="82">
        <v>68</v>
      </c>
      <c r="E300" s="82"/>
    </row>
    <row r="301" spans="1:5" ht="15">
      <c r="A301" s="58">
        <v>4000</v>
      </c>
      <c r="B301" s="59" t="s">
        <v>235</v>
      </c>
      <c r="C301" s="82"/>
      <c r="D301" s="82">
        <v>1067</v>
      </c>
      <c r="E301" s="82"/>
    </row>
    <row r="302" spans="1:5" ht="15">
      <c r="A302" s="62">
        <v>5100</v>
      </c>
      <c r="B302" s="60" t="s">
        <v>210</v>
      </c>
      <c r="C302" s="82"/>
      <c r="D302" s="82">
        <v>3603</v>
      </c>
      <c r="E302" s="82">
        <v>3603</v>
      </c>
    </row>
    <row r="303" spans="1:5" ht="15">
      <c r="A303" s="62">
        <v>5200</v>
      </c>
      <c r="B303" s="60" t="s">
        <v>230</v>
      </c>
      <c r="C303" s="82">
        <v>89224</v>
      </c>
      <c r="D303" s="82">
        <v>118159</v>
      </c>
      <c r="E303" s="82">
        <v>76422</v>
      </c>
    </row>
    <row r="304" spans="1:5" ht="15">
      <c r="A304" s="62">
        <v>5300</v>
      </c>
      <c r="B304" s="60" t="s">
        <v>355</v>
      </c>
      <c r="C304" s="82"/>
      <c r="D304" s="82">
        <v>1428</v>
      </c>
      <c r="E304" s="82">
        <v>1428</v>
      </c>
    </row>
    <row r="305" spans="1:5" ht="15">
      <c r="A305" s="81"/>
      <c r="B305" s="66" t="s">
        <v>193</v>
      </c>
      <c r="C305" s="83">
        <f>SUM(C282:C288)+C301+C302+C303</f>
        <v>2604165</v>
      </c>
      <c r="D305" s="83">
        <f>SUM(D282:D288)+D300+D301+D302+D303+D304</f>
        <v>2741131</v>
      </c>
      <c r="E305" s="83">
        <f>SUM(E282:E288)+E300+E301+E302+E303+E304</f>
        <v>1354259</v>
      </c>
    </row>
    <row r="306" spans="1:5" ht="15">
      <c r="A306" s="95" t="s">
        <v>222</v>
      </c>
      <c r="B306" s="64" t="s">
        <v>223</v>
      </c>
      <c r="C306" s="82">
        <v>76690</v>
      </c>
      <c r="D306" s="82">
        <v>55445</v>
      </c>
      <c r="E306" s="82"/>
    </row>
    <row r="307" spans="1:5" ht="15">
      <c r="A307" s="81"/>
      <c r="B307" s="66" t="s">
        <v>193</v>
      </c>
      <c r="C307" s="83">
        <f>C305+C306</f>
        <v>2680855</v>
      </c>
      <c r="D307" s="83">
        <f>D305+D306</f>
        <v>2796576</v>
      </c>
      <c r="E307" s="83">
        <f>E305+E306</f>
        <v>1354259</v>
      </c>
    </row>
    <row r="308" spans="1:5" ht="28.5">
      <c r="A308" s="81"/>
      <c r="B308" s="61" t="s">
        <v>238</v>
      </c>
      <c r="C308" s="82"/>
      <c r="D308" s="82"/>
      <c r="E308" s="82"/>
    </row>
    <row r="309" spans="1:5" ht="15">
      <c r="A309" s="58">
        <v>100</v>
      </c>
      <c r="B309" s="59" t="s">
        <v>195</v>
      </c>
      <c r="C309" s="82">
        <v>121862</v>
      </c>
      <c r="D309" s="82">
        <v>124862</v>
      </c>
      <c r="E309" s="82">
        <v>67105</v>
      </c>
    </row>
    <row r="310" spans="1:5" ht="15">
      <c r="A310" s="58">
        <v>200</v>
      </c>
      <c r="B310" s="59" t="s">
        <v>215</v>
      </c>
      <c r="C310" s="82">
        <v>8770</v>
      </c>
      <c r="D310" s="82">
        <v>11570</v>
      </c>
      <c r="E310" s="82">
        <v>6351</v>
      </c>
    </row>
    <row r="311" spans="1:5" ht="15">
      <c r="A311" s="58">
        <v>551</v>
      </c>
      <c r="B311" s="59" t="s">
        <v>216</v>
      </c>
      <c r="C311" s="82">
        <v>12492</v>
      </c>
      <c r="D311" s="82">
        <v>12692</v>
      </c>
      <c r="E311" s="82">
        <v>7919</v>
      </c>
    </row>
    <row r="312" spans="1:5" ht="15">
      <c r="A312" s="58">
        <v>552</v>
      </c>
      <c r="B312" s="59" t="s">
        <v>217</v>
      </c>
      <c r="C312" s="82">
        <v>4767</v>
      </c>
      <c r="D312" s="82">
        <v>4767</v>
      </c>
      <c r="E312" s="82">
        <v>2514</v>
      </c>
    </row>
    <row r="313" spans="1:5" ht="15">
      <c r="A313" s="58">
        <v>560</v>
      </c>
      <c r="B313" s="59" t="s">
        <v>218</v>
      </c>
      <c r="C313" s="82">
        <v>5888</v>
      </c>
      <c r="D313" s="82">
        <v>6088</v>
      </c>
      <c r="E313" s="82">
        <v>3460</v>
      </c>
    </row>
    <row r="314" spans="1:5" ht="15">
      <c r="A314" s="58">
        <v>580</v>
      </c>
      <c r="B314" s="59" t="s">
        <v>232</v>
      </c>
      <c r="C314" s="82">
        <v>2430</v>
      </c>
      <c r="D314" s="82">
        <v>2530</v>
      </c>
      <c r="E314" s="82">
        <v>1237</v>
      </c>
    </row>
    <row r="315" spans="1:5" ht="15">
      <c r="A315" s="58">
        <v>1000</v>
      </c>
      <c r="B315" s="59" t="s">
        <v>198</v>
      </c>
      <c r="C315" s="82">
        <f>SUM(C316:C326)</f>
        <v>55683</v>
      </c>
      <c r="D315" s="82">
        <f>SUM(D316:D326)</f>
        <v>103279</v>
      </c>
      <c r="E315" s="82">
        <f>SUM(E316:E326)</f>
        <v>20514</v>
      </c>
    </row>
    <row r="316" spans="1:5" ht="15" hidden="1">
      <c r="A316" s="58">
        <v>1011</v>
      </c>
      <c r="B316" s="65" t="s">
        <v>239</v>
      </c>
      <c r="C316" s="82"/>
      <c r="D316" s="82"/>
      <c r="E316" s="82"/>
    </row>
    <row r="317" spans="1:5" ht="15">
      <c r="A317" s="58">
        <v>1013</v>
      </c>
      <c r="B317" s="59" t="s">
        <v>201</v>
      </c>
      <c r="C317" s="82">
        <v>350</v>
      </c>
      <c r="D317" s="82">
        <v>350</v>
      </c>
      <c r="E317" s="82">
        <v>340</v>
      </c>
    </row>
    <row r="318" spans="1:5" ht="15">
      <c r="A318" s="58">
        <v>1014</v>
      </c>
      <c r="B318" s="59" t="s">
        <v>234</v>
      </c>
      <c r="C318" s="82">
        <v>2000</v>
      </c>
      <c r="D318" s="82">
        <v>2150</v>
      </c>
      <c r="E318" s="82">
        <v>2149</v>
      </c>
    </row>
    <row r="319" spans="1:5" ht="15">
      <c r="A319" s="58">
        <v>1015</v>
      </c>
      <c r="B319" s="59" t="s">
        <v>205</v>
      </c>
      <c r="C319" s="82">
        <v>10012</v>
      </c>
      <c r="D319" s="82">
        <v>9512</v>
      </c>
      <c r="E319" s="82">
        <v>4864</v>
      </c>
    </row>
    <row r="320" spans="1:5" ht="15">
      <c r="A320" s="58">
        <v>1016</v>
      </c>
      <c r="B320" s="59" t="s">
        <v>202</v>
      </c>
      <c r="C320" s="82">
        <v>20076</v>
      </c>
      <c r="D320" s="82">
        <v>49736</v>
      </c>
      <c r="E320" s="82">
        <v>4365</v>
      </c>
    </row>
    <row r="321" spans="1:5" ht="15">
      <c r="A321" s="58">
        <v>1020</v>
      </c>
      <c r="B321" s="59" t="s">
        <v>206</v>
      </c>
      <c r="C321" s="82">
        <v>13592</v>
      </c>
      <c r="D321" s="82">
        <v>31868</v>
      </c>
      <c r="E321" s="82">
        <v>8662</v>
      </c>
    </row>
    <row r="322" spans="1:5" ht="15">
      <c r="A322" s="58">
        <v>1030</v>
      </c>
      <c r="B322" s="59" t="s">
        <v>228</v>
      </c>
      <c r="C322" s="82">
        <v>8153</v>
      </c>
      <c r="D322" s="82">
        <v>8153</v>
      </c>
      <c r="E322" s="82"/>
    </row>
    <row r="323" spans="1:5" ht="15">
      <c r="A323" s="58">
        <v>1051</v>
      </c>
      <c r="B323" s="59" t="s">
        <v>229</v>
      </c>
      <c r="C323" s="82">
        <v>1000</v>
      </c>
      <c r="D323" s="82">
        <v>1000</v>
      </c>
      <c r="E323" s="82">
        <v>132</v>
      </c>
    </row>
    <row r="324" spans="1:5" ht="15">
      <c r="A324" s="58">
        <v>1062</v>
      </c>
      <c r="B324" s="59" t="s">
        <v>212</v>
      </c>
      <c r="C324" s="82">
        <v>500</v>
      </c>
      <c r="D324" s="82">
        <v>500</v>
      </c>
      <c r="E324" s="82"/>
    </row>
    <row r="325" spans="1:5" ht="15">
      <c r="A325" s="58">
        <v>1092</v>
      </c>
      <c r="B325" s="59" t="s">
        <v>350</v>
      </c>
      <c r="C325" s="82"/>
      <c r="D325" s="82">
        <v>10</v>
      </c>
      <c r="E325" s="82">
        <v>2</v>
      </c>
    </row>
    <row r="326" spans="1:5" ht="15" hidden="1">
      <c r="A326" s="101">
        <v>1098</v>
      </c>
      <c r="B326" s="102" t="s">
        <v>213</v>
      </c>
      <c r="C326" s="82"/>
      <c r="D326" s="82"/>
      <c r="E326" s="82"/>
    </row>
    <row r="327" spans="1:5" ht="15">
      <c r="A327" s="58">
        <v>4000</v>
      </c>
      <c r="B327" s="59" t="s">
        <v>235</v>
      </c>
      <c r="C327" s="82">
        <v>25788</v>
      </c>
      <c r="D327" s="82">
        <v>26519</v>
      </c>
      <c r="E327" s="82">
        <v>5490</v>
      </c>
    </row>
    <row r="328" spans="1:5" ht="15" hidden="1">
      <c r="A328" s="62">
        <v>5100</v>
      </c>
      <c r="B328" s="60" t="s">
        <v>210</v>
      </c>
      <c r="C328" s="82"/>
      <c r="D328" s="82"/>
      <c r="E328" s="82"/>
    </row>
    <row r="329" spans="1:5" ht="15">
      <c r="A329" s="62">
        <v>5200</v>
      </c>
      <c r="B329" s="60" t="s">
        <v>230</v>
      </c>
      <c r="C329" s="82">
        <v>10000</v>
      </c>
      <c r="D329" s="82">
        <v>10000</v>
      </c>
      <c r="E329" s="82">
        <v>3904</v>
      </c>
    </row>
    <row r="330" spans="1:5" ht="15">
      <c r="A330" s="81"/>
      <c r="B330" s="66" t="s">
        <v>193</v>
      </c>
      <c r="C330" s="83">
        <f>SUM(C309:C315)+C327+C328+C329</f>
        <v>247680</v>
      </c>
      <c r="D330" s="83">
        <f>SUM(D309:D315)+D327+D328+D329</f>
        <v>302307</v>
      </c>
      <c r="E330" s="83">
        <f>SUM(E309:E315)+E327+E328+E329</f>
        <v>118494</v>
      </c>
    </row>
    <row r="331" spans="1:5" ht="15">
      <c r="A331" s="95" t="s">
        <v>222</v>
      </c>
      <c r="B331" s="64" t="s">
        <v>223</v>
      </c>
      <c r="C331" s="82">
        <v>24271</v>
      </c>
      <c r="D331" s="82">
        <v>7518</v>
      </c>
      <c r="E331" s="82"/>
    </row>
    <row r="332" spans="1:5" ht="15">
      <c r="A332" s="81"/>
      <c r="B332" s="66" t="s">
        <v>193</v>
      </c>
      <c r="C332" s="83">
        <f>C330+C331</f>
        <v>271951</v>
      </c>
      <c r="D332" s="83">
        <f>D330+D331</f>
        <v>309825</v>
      </c>
      <c r="E332" s="83">
        <f>E330+E331</f>
        <v>118494</v>
      </c>
    </row>
    <row r="333" spans="1:5" ht="27" customHeight="1">
      <c r="A333" s="58"/>
      <c r="B333" s="63" t="s">
        <v>273</v>
      </c>
      <c r="C333" s="83"/>
      <c r="D333" s="83"/>
      <c r="E333" s="83"/>
    </row>
    <row r="334" spans="1:5" ht="15">
      <c r="A334" s="58">
        <v>1000</v>
      </c>
      <c r="B334" s="73" t="s">
        <v>198</v>
      </c>
      <c r="C334" s="82">
        <f>SUM(C335:C339)</f>
        <v>23179</v>
      </c>
      <c r="D334" s="82">
        <f>SUM(D335:D339)</f>
        <v>23179</v>
      </c>
      <c r="E334" s="82">
        <f>SUM(E335:E339)</f>
        <v>16637</v>
      </c>
    </row>
    <row r="335" spans="1:5" ht="15">
      <c r="A335" s="58">
        <v>1014</v>
      </c>
      <c r="B335" s="73" t="s">
        <v>274</v>
      </c>
      <c r="C335" s="82">
        <v>60</v>
      </c>
      <c r="D335" s="82">
        <v>60</v>
      </c>
      <c r="E335" s="82"/>
    </row>
    <row r="336" spans="1:5" ht="15">
      <c r="A336" s="58">
        <v>1015</v>
      </c>
      <c r="B336" s="73" t="s">
        <v>257</v>
      </c>
      <c r="C336" s="82">
        <v>4700</v>
      </c>
      <c r="D336" s="82">
        <v>6200</v>
      </c>
      <c r="E336" s="82">
        <v>5965</v>
      </c>
    </row>
    <row r="337" spans="1:5" ht="15">
      <c r="A337" s="58">
        <v>1016</v>
      </c>
      <c r="B337" s="73" t="s">
        <v>275</v>
      </c>
      <c r="C337" s="82">
        <v>12419</v>
      </c>
      <c r="D337" s="82">
        <v>12419</v>
      </c>
      <c r="E337" s="82">
        <v>9300</v>
      </c>
    </row>
    <row r="338" spans="1:5" ht="15">
      <c r="A338" s="58">
        <v>1020</v>
      </c>
      <c r="B338" s="73" t="s">
        <v>206</v>
      </c>
      <c r="C338" s="82">
        <v>3000</v>
      </c>
      <c r="D338" s="82">
        <v>3000</v>
      </c>
      <c r="E338" s="82">
        <v>1372</v>
      </c>
    </row>
    <row r="339" spans="1:5" ht="15">
      <c r="A339" s="58">
        <v>1030</v>
      </c>
      <c r="B339" s="73" t="s">
        <v>228</v>
      </c>
      <c r="C339" s="82">
        <v>3000</v>
      </c>
      <c r="D339" s="82">
        <v>1500</v>
      </c>
      <c r="E339" s="82">
        <v>0</v>
      </c>
    </row>
    <row r="340" spans="1:5" ht="15">
      <c r="A340" s="62">
        <v>5100</v>
      </c>
      <c r="B340" s="60" t="s">
        <v>210</v>
      </c>
      <c r="C340" s="82"/>
      <c r="D340" s="82">
        <v>20214</v>
      </c>
      <c r="E340" s="82">
        <v>3806</v>
      </c>
    </row>
    <row r="341" spans="1:5" ht="15">
      <c r="A341" s="62">
        <v>5205</v>
      </c>
      <c r="B341" s="60" t="s">
        <v>237</v>
      </c>
      <c r="C341" s="82">
        <v>30000</v>
      </c>
      <c r="D341" s="82">
        <v>35000</v>
      </c>
      <c r="E341" s="82">
        <v>0</v>
      </c>
    </row>
    <row r="342" spans="1:5" ht="15">
      <c r="A342" s="81"/>
      <c r="B342" s="66" t="s">
        <v>193</v>
      </c>
      <c r="C342" s="83">
        <f>C334+C341</f>
        <v>53179</v>
      </c>
      <c r="D342" s="83">
        <f>D334+D340+D341</f>
        <v>78393</v>
      </c>
      <c r="E342" s="83">
        <f>E334+E340+E341</f>
        <v>20443</v>
      </c>
    </row>
    <row r="343" spans="1:5" ht="29.25">
      <c r="A343" s="104"/>
      <c r="B343" s="63" t="s">
        <v>240</v>
      </c>
      <c r="C343" s="82"/>
      <c r="D343" s="82"/>
      <c r="E343" s="82"/>
    </row>
    <row r="344" spans="1:5" ht="15">
      <c r="A344" s="58">
        <v>100</v>
      </c>
      <c r="B344" s="59" t="s">
        <v>195</v>
      </c>
      <c r="C344" s="82">
        <v>34876</v>
      </c>
      <c r="D344" s="82">
        <v>34876</v>
      </c>
      <c r="E344" s="82">
        <v>19215</v>
      </c>
    </row>
    <row r="345" spans="1:5" ht="15">
      <c r="A345" s="58">
        <v>200</v>
      </c>
      <c r="B345" s="59" t="s">
        <v>215</v>
      </c>
      <c r="C345" s="82">
        <v>23</v>
      </c>
      <c r="D345" s="82">
        <v>40</v>
      </c>
      <c r="E345" s="82">
        <v>26</v>
      </c>
    </row>
    <row r="346" spans="1:5" ht="15">
      <c r="A346" s="58">
        <v>551</v>
      </c>
      <c r="B346" s="59" t="s">
        <v>216</v>
      </c>
      <c r="C346" s="82">
        <v>3664</v>
      </c>
      <c r="D346" s="82">
        <v>3659</v>
      </c>
      <c r="E346" s="82">
        <v>1773</v>
      </c>
    </row>
    <row r="347" spans="1:5" ht="15">
      <c r="A347" s="58">
        <v>552</v>
      </c>
      <c r="B347" s="59" t="s">
        <v>217</v>
      </c>
      <c r="C347" s="82">
        <v>1109</v>
      </c>
      <c r="D347" s="82">
        <v>1109</v>
      </c>
      <c r="E347" s="82">
        <v>634</v>
      </c>
    </row>
    <row r="348" spans="1:5" ht="15">
      <c r="A348" s="58">
        <v>560</v>
      </c>
      <c r="B348" s="59" t="s">
        <v>218</v>
      </c>
      <c r="C348" s="82">
        <v>1675</v>
      </c>
      <c r="D348" s="82">
        <v>1675</v>
      </c>
      <c r="E348" s="82">
        <v>796</v>
      </c>
    </row>
    <row r="349" spans="1:5" ht="15">
      <c r="A349" s="58">
        <v>580</v>
      </c>
      <c r="B349" s="59" t="s">
        <v>219</v>
      </c>
      <c r="C349" s="82">
        <v>977</v>
      </c>
      <c r="D349" s="82">
        <v>915</v>
      </c>
      <c r="E349" s="82">
        <v>414</v>
      </c>
    </row>
    <row r="350" spans="1:5" ht="15">
      <c r="A350" s="58">
        <v>1000</v>
      </c>
      <c r="B350" s="59" t="s">
        <v>198</v>
      </c>
      <c r="C350" s="82">
        <f>SUM(C351:C357)</f>
        <v>4131</v>
      </c>
      <c r="D350" s="82">
        <f>SUM(D351:D357)</f>
        <v>4181</v>
      </c>
      <c r="E350" s="82">
        <f>SUM(E351:E357)</f>
        <v>3266</v>
      </c>
    </row>
    <row r="351" spans="1:5" ht="15">
      <c r="A351" s="58">
        <v>1011</v>
      </c>
      <c r="B351" s="65" t="s">
        <v>239</v>
      </c>
      <c r="C351" s="82">
        <v>100</v>
      </c>
      <c r="D351" s="82">
        <v>414</v>
      </c>
      <c r="E351" s="82">
        <v>414</v>
      </c>
    </row>
    <row r="352" spans="1:5" ht="15">
      <c r="A352" s="58">
        <v>1014</v>
      </c>
      <c r="B352" s="59" t="s">
        <v>234</v>
      </c>
      <c r="C352" s="82"/>
      <c r="D352" s="82">
        <v>122</v>
      </c>
      <c r="E352" s="82">
        <v>122</v>
      </c>
    </row>
    <row r="353" spans="1:5" ht="15">
      <c r="A353" s="58">
        <v>1015</v>
      </c>
      <c r="B353" s="59" t="s">
        <v>205</v>
      </c>
      <c r="C353" s="82">
        <v>1100</v>
      </c>
      <c r="D353" s="82">
        <v>1011</v>
      </c>
      <c r="E353" s="82">
        <v>1011</v>
      </c>
    </row>
    <row r="354" spans="1:5" ht="15">
      <c r="A354" s="58">
        <v>1016</v>
      </c>
      <c r="B354" s="59" t="s">
        <v>202</v>
      </c>
      <c r="C354" s="82">
        <v>2500</v>
      </c>
      <c r="D354" s="82">
        <v>2090</v>
      </c>
      <c r="E354" s="82">
        <v>1222</v>
      </c>
    </row>
    <row r="355" spans="1:5" ht="15">
      <c r="A355" s="58">
        <v>1020</v>
      </c>
      <c r="B355" s="59" t="s">
        <v>206</v>
      </c>
      <c r="C355" s="82">
        <v>100</v>
      </c>
      <c r="D355" s="82">
        <v>544</v>
      </c>
      <c r="E355" s="82">
        <v>497</v>
      </c>
    </row>
    <row r="356" spans="1:5" ht="15">
      <c r="A356" s="58">
        <v>1091</v>
      </c>
      <c r="B356" s="59" t="s">
        <v>199</v>
      </c>
      <c r="C356" s="82">
        <v>331</v>
      </c>
      <c r="D356" s="82"/>
      <c r="E356" s="82">
        <v>0</v>
      </c>
    </row>
    <row r="357" spans="1:5" ht="15" hidden="1">
      <c r="A357" s="101">
        <v>1098</v>
      </c>
      <c r="B357" s="102" t="s">
        <v>213</v>
      </c>
      <c r="C357" s="82"/>
      <c r="D357" s="82"/>
      <c r="E357" s="82"/>
    </row>
    <row r="358" spans="1:5" ht="15">
      <c r="A358" s="62">
        <v>5200</v>
      </c>
      <c r="B358" s="60" t="s">
        <v>230</v>
      </c>
      <c r="C358" s="82"/>
      <c r="D358" s="82">
        <v>23786</v>
      </c>
      <c r="E358" s="82">
        <v>11893</v>
      </c>
    </row>
    <row r="359" spans="1:5" ht="15">
      <c r="A359" s="81"/>
      <c r="B359" s="66" t="s">
        <v>193</v>
      </c>
      <c r="C359" s="83">
        <f>SUM(C344:C350)</f>
        <v>46455</v>
      </c>
      <c r="D359" s="83">
        <f>SUM(D344:D350)+D358</f>
        <v>70241</v>
      </c>
      <c r="E359" s="83">
        <f>SUM(E344:E350)+E358</f>
        <v>38017</v>
      </c>
    </row>
    <row r="360" spans="1:5" ht="29.25">
      <c r="A360" s="81"/>
      <c r="B360" s="63" t="s">
        <v>241</v>
      </c>
      <c r="C360" s="82"/>
      <c r="D360" s="82"/>
      <c r="E360" s="82"/>
    </row>
    <row r="361" spans="1:5" ht="15">
      <c r="A361" s="58">
        <v>1000</v>
      </c>
      <c r="B361" s="59" t="s">
        <v>198</v>
      </c>
      <c r="C361" s="82">
        <f>SUM(C362:C366)</f>
        <v>81409</v>
      </c>
      <c r="D361" s="82">
        <f>SUM(D362:D366)</f>
        <v>0</v>
      </c>
      <c r="E361" s="82">
        <f>SUM(E362:E366)</f>
        <v>0</v>
      </c>
    </row>
    <row r="362" spans="1:5" ht="15">
      <c r="A362" s="58">
        <v>1014</v>
      </c>
      <c r="B362" s="59" t="s">
        <v>234</v>
      </c>
      <c r="C362" s="82">
        <v>2670</v>
      </c>
      <c r="D362" s="82"/>
      <c r="E362" s="82"/>
    </row>
    <row r="363" spans="1:5" ht="15">
      <c r="A363" s="58">
        <v>1020</v>
      </c>
      <c r="B363" s="59" t="s">
        <v>206</v>
      </c>
      <c r="C363" s="82">
        <v>18200</v>
      </c>
      <c r="D363" s="82"/>
      <c r="E363" s="82"/>
    </row>
    <row r="364" spans="1:5" ht="15">
      <c r="A364" s="58">
        <v>1051</v>
      </c>
      <c r="B364" s="59" t="s">
        <v>229</v>
      </c>
      <c r="C364" s="82">
        <v>220</v>
      </c>
      <c r="D364" s="82"/>
      <c r="E364" s="82"/>
    </row>
    <row r="365" spans="1:5" ht="15">
      <c r="A365" s="75">
        <v>1052</v>
      </c>
      <c r="B365" s="64" t="s">
        <v>242</v>
      </c>
      <c r="C365" s="82">
        <v>59719</v>
      </c>
      <c r="D365" s="82"/>
      <c r="E365" s="82"/>
    </row>
    <row r="366" spans="1:5" ht="15">
      <c r="A366" s="58">
        <v>1062</v>
      </c>
      <c r="B366" s="59" t="s">
        <v>212</v>
      </c>
      <c r="C366" s="82">
        <v>600</v>
      </c>
      <c r="D366" s="82"/>
      <c r="E366" s="82"/>
    </row>
    <row r="367" spans="1:5" ht="15">
      <c r="A367" s="81"/>
      <c r="B367" s="66" t="s">
        <v>193</v>
      </c>
      <c r="C367" s="83">
        <f>C361</f>
        <v>81409</v>
      </c>
      <c r="D367" s="83">
        <f>D361</f>
        <v>0</v>
      </c>
      <c r="E367" s="83">
        <f>E361</f>
        <v>0</v>
      </c>
    </row>
    <row r="368" spans="1:5" ht="27.75" customHeight="1">
      <c r="A368" s="104"/>
      <c r="B368" s="63" t="s">
        <v>243</v>
      </c>
      <c r="C368" s="82"/>
      <c r="D368" s="82"/>
      <c r="E368" s="82"/>
    </row>
    <row r="369" spans="1:5" ht="15">
      <c r="A369" s="58">
        <v>100</v>
      </c>
      <c r="B369" s="59" t="s">
        <v>195</v>
      </c>
      <c r="C369" s="82"/>
      <c r="D369" s="82">
        <v>7814</v>
      </c>
      <c r="E369" s="82">
        <v>6304</v>
      </c>
    </row>
    <row r="370" spans="1:5" ht="15" hidden="1">
      <c r="A370" s="58">
        <v>200</v>
      </c>
      <c r="B370" s="59" t="s">
        <v>215</v>
      </c>
      <c r="C370" s="82"/>
      <c r="D370" s="82"/>
      <c r="E370" s="82"/>
    </row>
    <row r="371" spans="1:5" ht="15">
      <c r="A371" s="58">
        <v>551</v>
      </c>
      <c r="B371" s="59" t="s">
        <v>216</v>
      </c>
      <c r="C371" s="82"/>
      <c r="D371" s="82">
        <v>1314</v>
      </c>
      <c r="E371" s="82">
        <v>961</v>
      </c>
    </row>
    <row r="372" spans="1:5" ht="15">
      <c r="A372" s="58">
        <v>560</v>
      </c>
      <c r="B372" s="59" t="s">
        <v>218</v>
      </c>
      <c r="C372" s="82"/>
      <c r="D372" s="82">
        <v>484</v>
      </c>
      <c r="E372" s="82">
        <v>328</v>
      </c>
    </row>
    <row r="373" spans="1:5" ht="15">
      <c r="A373" s="58">
        <v>580</v>
      </c>
      <c r="B373" s="59" t="s">
        <v>219</v>
      </c>
      <c r="C373" s="82"/>
      <c r="D373" s="82">
        <v>300</v>
      </c>
      <c r="E373" s="82">
        <v>84</v>
      </c>
    </row>
    <row r="374" spans="1:5" ht="15">
      <c r="A374" s="58">
        <v>1000</v>
      </c>
      <c r="B374" s="59" t="s">
        <v>198</v>
      </c>
      <c r="C374" s="82"/>
      <c r="D374" s="82">
        <f>SUM(D375:D381)</f>
        <v>22702</v>
      </c>
      <c r="E374" s="82">
        <f>SUM(E375:E381)</f>
        <v>17434</v>
      </c>
    </row>
    <row r="375" spans="1:5" ht="15">
      <c r="A375" s="58">
        <v>1011</v>
      </c>
      <c r="B375" s="65" t="s">
        <v>239</v>
      </c>
      <c r="C375" s="82"/>
      <c r="D375" s="82">
        <v>94</v>
      </c>
      <c r="E375" s="82">
        <v>31</v>
      </c>
    </row>
    <row r="376" spans="1:5" ht="15">
      <c r="A376" s="58">
        <v>1013</v>
      </c>
      <c r="B376" s="59" t="s">
        <v>201</v>
      </c>
      <c r="C376" s="82"/>
      <c r="D376" s="82">
        <v>240</v>
      </c>
      <c r="E376" s="82">
        <v>240</v>
      </c>
    </row>
    <row r="377" spans="1:5" ht="15">
      <c r="A377" s="58">
        <v>1015</v>
      </c>
      <c r="B377" s="59" t="s">
        <v>205</v>
      </c>
      <c r="C377" s="82"/>
      <c r="D377" s="82">
        <v>782</v>
      </c>
      <c r="E377" s="82">
        <v>644</v>
      </c>
    </row>
    <row r="378" spans="1:5" ht="15">
      <c r="A378" s="58">
        <v>1016</v>
      </c>
      <c r="B378" s="59" t="s">
        <v>202</v>
      </c>
      <c r="C378" s="82"/>
      <c r="D378" s="82">
        <v>15378</v>
      </c>
      <c r="E378" s="82">
        <v>14302</v>
      </c>
    </row>
    <row r="379" spans="1:5" ht="15">
      <c r="A379" s="58">
        <v>1020</v>
      </c>
      <c r="B379" s="59" t="s">
        <v>206</v>
      </c>
      <c r="C379" s="82"/>
      <c r="D379" s="82">
        <v>4638</v>
      </c>
      <c r="E379" s="82">
        <v>747</v>
      </c>
    </row>
    <row r="380" spans="1:5" ht="15">
      <c r="A380" s="58">
        <v>1062</v>
      </c>
      <c r="B380" s="59" t="s">
        <v>212</v>
      </c>
      <c r="C380" s="82"/>
      <c r="D380" s="82">
        <v>1570</v>
      </c>
      <c r="E380" s="82">
        <v>1470</v>
      </c>
    </row>
    <row r="381" spans="1:5" ht="15" hidden="1">
      <c r="A381" s="58">
        <v>1091</v>
      </c>
      <c r="B381" s="59" t="s">
        <v>199</v>
      </c>
      <c r="C381" s="82"/>
      <c r="D381" s="82"/>
      <c r="E381" s="82"/>
    </row>
    <row r="382" spans="1:5" ht="15">
      <c r="A382" s="58">
        <v>1901</v>
      </c>
      <c r="B382" s="59" t="s">
        <v>244</v>
      </c>
      <c r="C382" s="82"/>
      <c r="D382" s="82">
        <v>356</v>
      </c>
      <c r="E382" s="82">
        <v>156</v>
      </c>
    </row>
    <row r="383" spans="1:5" ht="15">
      <c r="A383" s="81"/>
      <c r="B383" s="103" t="s">
        <v>193</v>
      </c>
      <c r="C383" s="83"/>
      <c r="D383" s="83">
        <f>SUM(D369:D374)+D382</f>
        <v>32970</v>
      </c>
      <c r="E383" s="83">
        <f>SUM(E369:E374)+E382</f>
        <v>25267</v>
      </c>
    </row>
    <row r="384" spans="1:5" ht="31.5">
      <c r="A384" s="81"/>
      <c r="B384" s="96" t="s">
        <v>276</v>
      </c>
      <c r="C384" s="82"/>
      <c r="D384" s="82"/>
      <c r="E384" s="82"/>
    </row>
    <row r="385" spans="1:5" ht="15">
      <c r="A385" s="58">
        <v>100</v>
      </c>
      <c r="B385" s="59" t="s">
        <v>195</v>
      </c>
      <c r="C385" s="82">
        <f aca="true" t="shared" si="9" ref="C385:E387">C237+C260+C282+C309+C344+C369</f>
        <v>2781230</v>
      </c>
      <c r="D385" s="82">
        <f t="shared" si="9"/>
        <v>2774921</v>
      </c>
      <c r="E385" s="82">
        <f t="shared" si="9"/>
        <v>1344796</v>
      </c>
    </row>
    <row r="386" spans="1:5" ht="15">
      <c r="A386" s="58">
        <v>200</v>
      </c>
      <c r="B386" s="59" t="s">
        <v>215</v>
      </c>
      <c r="C386" s="82">
        <f t="shared" si="9"/>
        <v>157498</v>
      </c>
      <c r="D386" s="82">
        <f t="shared" si="9"/>
        <v>168362</v>
      </c>
      <c r="E386" s="82">
        <f t="shared" si="9"/>
        <v>94994</v>
      </c>
    </row>
    <row r="387" spans="1:5" ht="15">
      <c r="A387" s="58">
        <v>551</v>
      </c>
      <c r="B387" s="59" t="s">
        <v>216</v>
      </c>
      <c r="C387" s="82">
        <f t="shared" si="9"/>
        <v>312798</v>
      </c>
      <c r="D387" s="82">
        <f t="shared" si="9"/>
        <v>314008</v>
      </c>
      <c r="E387" s="82">
        <f t="shared" si="9"/>
        <v>154533</v>
      </c>
    </row>
    <row r="388" spans="1:5" ht="15">
      <c r="A388" s="58">
        <v>552</v>
      </c>
      <c r="B388" s="59" t="s">
        <v>217</v>
      </c>
      <c r="C388" s="82">
        <f>C240+C263+C285+C312+C347</f>
        <v>84006</v>
      </c>
      <c r="D388" s="82">
        <f>D240+D263+D285+D312+D347</f>
        <v>84943</v>
      </c>
      <c r="E388" s="82">
        <f>E240+E263+E285+E312+E347</f>
        <v>40700</v>
      </c>
    </row>
    <row r="389" spans="1:5" ht="15">
      <c r="A389" s="58">
        <v>560</v>
      </c>
      <c r="B389" s="59" t="s">
        <v>218</v>
      </c>
      <c r="C389" s="82">
        <f aca="true" t="shared" si="10" ref="C389:E390">C241+C264+C286+C313+C348+C372</f>
        <v>139537</v>
      </c>
      <c r="D389" s="82">
        <f t="shared" si="10"/>
        <v>140029</v>
      </c>
      <c r="E389" s="82">
        <f t="shared" si="10"/>
        <v>68349</v>
      </c>
    </row>
    <row r="390" spans="1:5" ht="15">
      <c r="A390" s="58">
        <v>580</v>
      </c>
      <c r="B390" s="59" t="s">
        <v>219</v>
      </c>
      <c r="C390" s="82">
        <f t="shared" si="10"/>
        <v>60709</v>
      </c>
      <c r="D390" s="82">
        <f t="shared" si="10"/>
        <v>61120</v>
      </c>
      <c r="E390" s="82">
        <f t="shared" si="10"/>
        <v>24309</v>
      </c>
    </row>
    <row r="391" spans="1:5" ht="15">
      <c r="A391" s="58">
        <v>1000</v>
      </c>
      <c r="B391" s="59" t="s">
        <v>198</v>
      </c>
      <c r="C391" s="82">
        <f>C243+C266+C288+C315+C334+C350+C361+C374</f>
        <v>946655</v>
      </c>
      <c r="D391" s="82">
        <f>D243+D266+D288+D315+D334+D350+D361+D374</f>
        <v>1047764</v>
      </c>
      <c r="E391" s="82">
        <f>E243+E266+E288+E315+E334+E350+E361+E374</f>
        <v>559965</v>
      </c>
    </row>
    <row r="392" spans="1:5" ht="15">
      <c r="A392" s="58">
        <v>1011</v>
      </c>
      <c r="B392" s="65" t="s">
        <v>239</v>
      </c>
      <c r="C392" s="82">
        <f>C244+C267+C289+C316+C351+C375</f>
        <v>180450</v>
      </c>
      <c r="D392" s="82">
        <f>D244+D267+D289+D316+D351+D375</f>
        <v>174694</v>
      </c>
      <c r="E392" s="82">
        <f>E244+E267+E289+E316+E351+E375</f>
        <v>105222</v>
      </c>
    </row>
    <row r="393" spans="1:5" ht="15">
      <c r="A393" s="58">
        <v>1013</v>
      </c>
      <c r="B393" s="59" t="s">
        <v>201</v>
      </c>
      <c r="C393" s="82">
        <f>C245+C268+C290+C317+C376</f>
        <v>28890</v>
      </c>
      <c r="D393" s="82">
        <f>D245+D268+D290+D317+D376</f>
        <v>29609</v>
      </c>
      <c r="E393" s="82">
        <f>E245+E268+E290+E317+E376</f>
        <v>10499</v>
      </c>
    </row>
    <row r="394" spans="1:5" ht="15">
      <c r="A394" s="58">
        <v>1014</v>
      </c>
      <c r="B394" s="59" t="s">
        <v>234</v>
      </c>
      <c r="C394" s="82">
        <f>C246+C269+C291+C318+C335+C352+C362</f>
        <v>9080</v>
      </c>
      <c r="D394" s="82">
        <f>D246+D269+D291+D318+D335+D352+D362</f>
        <v>150019</v>
      </c>
      <c r="E394" s="82">
        <f>E246+E269+E291+E318+E335+E352+E362</f>
        <v>20894</v>
      </c>
    </row>
    <row r="395" spans="1:5" ht="15">
      <c r="A395" s="58">
        <v>1015</v>
      </c>
      <c r="B395" s="59" t="s">
        <v>205</v>
      </c>
      <c r="C395" s="82">
        <f aca="true" t="shared" si="11" ref="C395:E396">C247+C270+C292+C319+C336+C353+C377</f>
        <v>64509</v>
      </c>
      <c r="D395" s="82">
        <f t="shared" si="11"/>
        <v>71135</v>
      </c>
      <c r="E395" s="82">
        <f t="shared" si="11"/>
        <v>47436</v>
      </c>
    </row>
    <row r="396" spans="1:5" ht="15">
      <c r="A396" s="58">
        <v>1016</v>
      </c>
      <c r="B396" s="59" t="s">
        <v>202</v>
      </c>
      <c r="C396" s="82">
        <f t="shared" si="11"/>
        <v>293605</v>
      </c>
      <c r="D396" s="82">
        <f t="shared" si="11"/>
        <v>320208</v>
      </c>
      <c r="E396" s="82">
        <f t="shared" si="11"/>
        <v>192848</v>
      </c>
    </row>
    <row r="397" spans="1:5" ht="15">
      <c r="A397" s="58">
        <v>1020</v>
      </c>
      <c r="B397" s="59" t="s">
        <v>206</v>
      </c>
      <c r="C397" s="82">
        <f>C249+C272+C294+C321+C338+C355+C363+C379</f>
        <v>240793</v>
      </c>
      <c r="D397" s="82">
        <f>D249+D272+D294+D321+D338+D355+D363+D379</f>
        <v>243942</v>
      </c>
      <c r="E397" s="82">
        <f>E249+E272+E294+E321+E338+E355+E363+E379</f>
        <v>165474</v>
      </c>
    </row>
    <row r="398" spans="1:5" ht="15">
      <c r="A398" s="58">
        <v>1030</v>
      </c>
      <c r="B398" s="59" t="s">
        <v>228</v>
      </c>
      <c r="C398" s="82">
        <f>C250+C273+C295+C322+C339</f>
        <v>40150</v>
      </c>
      <c r="D398" s="82">
        <f>D250+D273+D295+D322+D339</f>
        <v>46715</v>
      </c>
      <c r="E398" s="82">
        <f>E250+E273+E295+E322+E339</f>
        <v>14720</v>
      </c>
    </row>
    <row r="399" spans="1:5" ht="15">
      <c r="A399" s="58">
        <v>1051</v>
      </c>
      <c r="B399" s="59" t="s">
        <v>229</v>
      </c>
      <c r="C399" s="82">
        <f>C251+C274+C296+C323+C364</f>
        <v>5026</v>
      </c>
      <c r="D399" s="82">
        <f>D251+D274+D296+D323+D364</f>
        <v>4406</v>
      </c>
      <c r="E399" s="82">
        <f>E251+E274+E296+E323+E364</f>
        <v>1042</v>
      </c>
    </row>
    <row r="400" spans="1:5" ht="15">
      <c r="A400" s="75">
        <v>1052</v>
      </c>
      <c r="B400" s="64" t="s">
        <v>242</v>
      </c>
      <c r="C400" s="82">
        <f>C365</f>
        <v>59719</v>
      </c>
      <c r="D400" s="82">
        <f>D365</f>
        <v>0</v>
      </c>
      <c r="E400" s="82">
        <f>E365</f>
        <v>0</v>
      </c>
    </row>
    <row r="401" spans="1:5" ht="15">
      <c r="A401" s="58">
        <v>1062</v>
      </c>
      <c r="B401" s="59" t="s">
        <v>212</v>
      </c>
      <c r="C401" s="82">
        <f>C275+C297+C324+C366+C380</f>
        <v>4350</v>
      </c>
      <c r="D401" s="82">
        <f>D275+D297+D324+D366+D380</f>
        <v>5320</v>
      </c>
      <c r="E401" s="82">
        <f>E275+E297+E324+E366+E380</f>
        <v>1825</v>
      </c>
    </row>
    <row r="402" spans="1:5" ht="15">
      <c r="A402" s="58">
        <v>1091</v>
      </c>
      <c r="B402" s="59" t="s">
        <v>199</v>
      </c>
      <c r="C402" s="82">
        <f>C252+C356+C381</f>
        <v>16506</v>
      </c>
      <c r="D402" s="82">
        <f>D252+D356+D381</f>
        <v>604</v>
      </c>
      <c r="E402" s="82">
        <f>E252+E356+E381</f>
        <v>0</v>
      </c>
    </row>
    <row r="403" spans="1:5" ht="15">
      <c r="A403" s="58">
        <v>1092</v>
      </c>
      <c r="B403" s="59" t="s">
        <v>350</v>
      </c>
      <c r="C403" s="82">
        <f>C298+C325</f>
        <v>0</v>
      </c>
      <c r="D403" s="82">
        <f>D298+D325</f>
        <v>35</v>
      </c>
      <c r="E403" s="82">
        <f>E298+E325</f>
        <v>5</v>
      </c>
    </row>
    <row r="404" spans="1:5" ht="15">
      <c r="A404" s="101">
        <v>1098</v>
      </c>
      <c r="B404" s="102" t="s">
        <v>213</v>
      </c>
      <c r="C404" s="82">
        <f>C253+C276+C299+C326+C357</f>
        <v>3577</v>
      </c>
      <c r="D404" s="82">
        <f>D253+D276+D299+D326+D357</f>
        <v>1077</v>
      </c>
      <c r="E404" s="82">
        <f>E253+E276+E299+E326+E357</f>
        <v>0</v>
      </c>
    </row>
    <row r="405" spans="1:5" ht="15">
      <c r="A405" s="58">
        <v>1901</v>
      </c>
      <c r="B405" s="59" t="s">
        <v>244</v>
      </c>
      <c r="C405" s="82"/>
      <c r="D405" s="82">
        <f>D382+D300</f>
        <v>424</v>
      </c>
      <c r="E405" s="82">
        <f>E382+E300</f>
        <v>156</v>
      </c>
    </row>
    <row r="406" spans="1:5" ht="15">
      <c r="A406" s="58">
        <v>4000</v>
      </c>
      <c r="B406" s="59" t="s">
        <v>235</v>
      </c>
      <c r="C406" s="82">
        <f>C301+C327</f>
        <v>25788</v>
      </c>
      <c r="D406" s="82">
        <f>D301+D327</f>
        <v>27586</v>
      </c>
      <c r="E406" s="82">
        <f>E301+E327</f>
        <v>5490</v>
      </c>
    </row>
    <row r="407" spans="1:5" ht="15">
      <c r="A407" s="62">
        <v>5100</v>
      </c>
      <c r="B407" s="60" t="s">
        <v>210</v>
      </c>
      <c r="C407" s="82">
        <f>C302+C328</f>
        <v>0</v>
      </c>
      <c r="D407" s="82">
        <f>D254+D302+D328+D340</f>
        <v>25599</v>
      </c>
      <c r="E407" s="82">
        <f>E254+E302+E328+E340</f>
        <v>9191</v>
      </c>
    </row>
    <row r="408" spans="1:5" ht="15">
      <c r="A408" s="62">
        <v>5200</v>
      </c>
      <c r="B408" s="60" t="s">
        <v>230</v>
      </c>
      <c r="C408" s="82">
        <f>C255+C277+C303+C329+C341</f>
        <v>164824</v>
      </c>
      <c r="D408" s="82">
        <f>D255+D277+D303+D329+D341+D358</f>
        <v>228645</v>
      </c>
      <c r="E408" s="82">
        <f>E255+E277+E303+E329+E341+E358</f>
        <v>105020</v>
      </c>
    </row>
    <row r="409" spans="1:5" ht="15">
      <c r="A409" s="62">
        <v>5300</v>
      </c>
      <c r="B409" s="60" t="s">
        <v>355</v>
      </c>
      <c r="C409" s="82"/>
      <c r="D409" s="82">
        <f>D304</f>
        <v>1428</v>
      </c>
      <c r="E409" s="82">
        <f>E304</f>
        <v>1428</v>
      </c>
    </row>
    <row r="410" spans="1:5" ht="15.75">
      <c r="A410" s="81"/>
      <c r="B410" s="56" t="s">
        <v>313</v>
      </c>
      <c r="C410" s="82">
        <f>C256+C278+C305+C330+C342+C359+C367+C383</f>
        <v>4673045</v>
      </c>
      <c r="D410" s="82">
        <f>D256+D278+D305+D330+D342+D359+D367+D383</f>
        <v>4874829</v>
      </c>
      <c r="E410" s="82">
        <f>E256+E278+E305+E330+E342+E359+E367+E383</f>
        <v>2408931</v>
      </c>
    </row>
    <row r="411" spans="1:5" ht="15">
      <c r="A411" s="95" t="s">
        <v>222</v>
      </c>
      <c r="B411" s="64" t="s">
        <v>223</v>
      </c>
      <c r="C411" s="82">
        <f>C257+C279+C306+C331</f>
        <v>130960</v>
      </c>
      <c r="D411" s="82">
        <f>D257+D279+D306+D331</f>
        <v>79337</v>
      </c>
      <c r="E411" s="82">
        <f>E257+E279+E306+E331</f>
        <v>0</v>
      </c>
    </row>
    <row r="412" spans="1:5" ht="15.75">
      <c r="A412" s="95"/>
      <c r="B412" s="56" t="s">
        <v>271</v>
      </c>
      <c r="C412" s="83">
        <f>C258+C280+C307+C332+C342+C359+C367+C383</f>
        <v>4804005</v>
      </c>
      <c r="D412" s="83">
        <f>D258+D280+D307+D332+D342+D359+D367+D383</f>
        <v>4954166</v>
      </c>
      <c r="E412" s="83">
        <f>E258+E280+E307+E332+E342+E359+E367+E383</f>
        <v>2408931</v>
      </c>
    </row>
    <row r="413" spans="1:5" ht="28.5">
      <c r="A413" s="62"/>
      <c r="B413" s="61" t="s">
        <v>245</v>
      </c>
      <c r="C413" s="82"/>
      <c r="D413" s="82"/>
      <c r="E413" s="82"/>
    </row>
    <row r="414" spans="1:5" ht="15">
      <c r="A414" s="58">
        <v>100</v>
      </c>
      <c r="B414" s="59" t="s">
        <v>195</v>
      </c>
      <c r="C414" s="82">
        <v>81737</v>
      </c>
      <c r="D414" s="82">
        <v>81737</v>
      </c>
      <c r="E414" s="82">
        <v>40363</v>
      </c>
    </row>
    <row r="415" spans="1:5" ht="15">
      <c r="A415" s="58">
        <v>200</v>
      </c>
      <c r="B415" s="59" t="s">
        <v>215</v>
      </c>
      <c r="C415" s="82">
        <v>2000</v>
      </c>
      <c r="D415" s="82">
        <v>1800</v>
      </c>
      <c r="E415" s="82">
        <v>1391</v>
      </c>
    </row>
    <row r="416" spans="1:5" ht="15">
      <c r="A416" s="58">
        <v>551</v>
      </c>
      <c r="B416" s="59" t="s">
        <v>225</v>
      </c>
      <c r="C416" s="82">
        <v>8792</v>
      </c>
      <c r="D416" s="82">
        <v>8792</v>
      </c>
      <c r="E416" s="82">
        <v>4893</v>
      </c>
    </row>
    <row r="417" spans="1:5" ht="15">
      <c r="A417" s="58">
        <v>552</v>
      </c>
      <c r="B417" s="59" t="s">
        <v>217</v>
      </c>
      <c r="C417" s="82"/>
      <c r="D417" s="82">
        <v>500</v>
      </c>
      <c r="E417" s="82">
        <v>220</v>
      </c>
    </row>
    <row r="418" spans="1:5" ht="15">
      <c r="A418" s="58">
        <v>560</v>
      </c>
      <c r="B418" s="59" t="s">
        <v>227</v>
      </c>
      <c r="C418" s="82">
        <v>4019</v>
      </c>
      <c r="D418" s="82">
        <v>4019</v>
      </c>
      <c r="E418" s="82">
        <v>2079</v>
      </c>
    </row>
    <row r="419" spans="1:5" ht="15">
      <c r="A419" s="58">
        <v>580</v>
      </c>
      <c r="B419" s="59" t="s">
        <v>219</v>
      </c>
      <c r="C419" s="82">
        <v>2345</v>
      </c>
      <c r="D419" s="82">
        <v>2045</v>
      </c>
      <c r="E419" s="82">
        <v>554</v>
      </c>
    </row>
    <row r="420" spans="1:5" ht="15">
      <c r="A420" s="58">
        <v>1000</v>
      </c>
      <c r="B420" s="59" t="s">
        <v>198</v>
      </c>
      <c r="C420" s="82">
        <f>SUM(C421:C425)</f>
        <v>4130</v>
      </c>
      <c r="D420" s="82">
        <f>SUM(D421:D425)</f>
        <v>4130</v>
      </c>
      <c r="E420" s="82">
        <f>SUM(E421:E425)</f>
        <v>0</v>
      </c>
    </row>
    <row r="421" spans="1:5" ht="15">
      <c r="A421" s="58">
        <v>1013</v>
      </c>
      <c r="B421" s="59" t="s">
        <v>201</v>
      </c>
      <c r="C421" s="82">
        <v>580</v>
      </c>
      <c r="D421" s="82">
        <v>580</v>
      </c>
      <c r="E421" s="82"/>
    </row>
    <row r="422" spans="1:5" ht="15">
      <c r="A422" s="58">
        <v>1014</v>
      </c>
      <c r="B422" s="59" t="s">
        <v>221</v>
      </c>
      <c r="C422" s="82">
        <v>100</v>
      </c>
      <c r="D422" s="82">
        <v>100</v>
      </c>
      <c r="E422" s="82"/>
    </row>
    <row r="423" spans="1:5" ht="15" hidden="1">
      <c r="A423" s="58">
        <v>1016</v>
      </c>
      <c r="B423" s="59" t="s">
        <v>202</v>
      </c>
      <c r="C423" s="82"/>
      <c r="D423" s="82"/>
      <c r="E423" s="82"/>
    </row>
    <row r="424" spans="1:5" ht="15">
      <c r="A424" s="58">
        <v>1020</v>
      </c>
      <c r="B424" s="59" t="s">
        <v>206</v>
      </c>
      <c r="C424" s="82">
        <v>1000</v>
      </c>
      <c r="D424" s="82">
        <v>1000</v>
      </c>
      <c r="E424" s="82"/>
    </row>
    <row r="425" spans="1:5" ht="15">
      <c r="A425" s="58">
        <v>1091</v>
      </c>
      <c r="B425" s="59" t="s">
        <v>199</v>
      </c>
      <c r="C425" s="82">
        <v>2450</v>
      </c>
      <c r="D425" s="82">
        <v>2450</v>
      </c>
      <c r="E425" s="82"/>
    </row>
    <row r="426" spans="1:5" ht="15">
      <c r="A426" s="58"/>
      <c r="B426" s="66" t="s">
        <v>193</v>
      </c>
      <c r="C426" s="83">
        <f>SUM(C414:C420)</f>
        <v>103023</v>
      </c>
      <c r="D426" s="83">
        <f>SUM(D414:D420)</f>
        <v>103023</v>
      </c>
      <c r="E426" s="83">
        <f>SUM(E414:E420)</f>
        <v>49500</v>
      </c>
    </row>
    <row r="427" spans="1:5" ht="29.25">
      <c r="A427" s="104"/>
      <c r="B427" s="63" t="s">
        <v>246</v>
      </c>
      <c r="C427" s="82"/>
      <c r="D427" s="82"/>
      <c r="E427" s="82"/>
    </row>
    <row r="428" spans="1:5" ht="15">
      <c r="A428" s="58">
        <v>100</v>
      </c>
      <c r="B428" s="59" t="s">
        <v>195</v>
      </c>
      <c r="C428" s="82">
        <v>51240</v>
      </c>
      <c r="D428" s="82">
        <v>49406</v>
      </c>
      <c r="E428" s="82">
        <v>24235</v>
      </c>
    </row>
    <row r="429" spans="1:5" ht="15">
      <c r="A429" s="58">
        <v>200</v>
      </c>
      <c r="B429" s="59" t="s">
        <v>215</v>
      </c>
      <c r="C429" s="82">
        <v>2000</v>
      </c>
      <c r="D429" s="82">
        <v>2000</v>
      </c>
      <c r="E429" s="82">
        <v>1</v>
      </c>
    </row>
    <row r="430" spans="1:5" ht="15">
      <c r="A430" s="58">
        <v>551</v>
      </c>
      <c r="B430" s="59" t="s">
        <v>225</v>
      </c>
      <c r="C430" s="82">
        <v>6805</v>
      </c>
      <c r="D430" s="82">
        <v>6805</v>
      </c>
      <c r="E430" s="82">
        <v>2884</v>
      </c>
    </row>
    <row r="431" spans="1:5" ht="15">
      <c r="A431" s="58">
        <v>560</v>
      </c>
      <c r="B431" s="59" t="s">
        <v>227</v>
      </c>
      <c r="C431" s="82">
        <v>2555</v>
      </c>
      <c r="D431" s="82">
        <v>2555</v>
      </c>
      <c r="E431" s="82">
        <v>1186</v>
      </c>
    </row>
    <row r="432" spans="1:5" ht="15">
      <c r="A432" s="58">
        <v>580</v>
      </c>
      <c r="B432" s="59" t="s">
        <v>219</v>
      </c>
      <c r="C432" s="82">
        <v>1491</v>
      </c>
      <c r="D432" s="82">
        <v>1491</v>
      </c>
      <c r="E432" s="82">
        <v>395</v>
      </c>
    </row>
    <row r="433" spans="1:5" ht="15">
      <c r="A433" s="58">
        <v>1000</v>
      </c>
      <c r="B433" s="59" t="s">
        <v>198</v>
      </c>
      <c r="C433" s="82">
        <f>SUM(C434:C440)</f>
        <v>26923</v>
      </c>
      <c r="D433" s="82">
        <f>SUM(D434:D440)</f>
        <v>35055</v>
      </c>
      <c r="E433" s="82">
        <f>SUM(E434:E440)</f>
        <v>30331</v>
      </c>
    </row>
    <row r="434" spans="1:5" ht="15">
      <c r="A434" s="58">
        <v>1012</v>
      </c>
      <c r="B434" s="59" t="s">
        <v>247</v>
      </c>
      <c r="C434" s="82">
        <v>2000</v>
      </c>
      <c r="D434" s="82">
        <v>2000</v>
      </c>
      <c r="E434" s="82">
        <v>716</v>
      </c>
    </row>
    <row r="435" spans="1:5" ht="15">
      <c r="A435" s="58">
        <v>1013</v>
      </c>
      <c r="B435" s="59" t="s">
        <v>201</v>
      </c>
      <c r="C435" s="82">
        <v>500</v>
      </c>
      <c r="D435" s="82">
        <v>500</v>
      </c>
      <c r="E435" s="82"/>
    </row>
    <row r="436" spans="1:5" ht="15">
      <c r="A436" s="58">
        <v>1015</v>
      </c>
      <c r="B436" s="59" t="s">
        <v>205</v>
      </c>
      <c r="C436" s="82">
        <v>1200</v>
      </c>
      <c r="D436" s="82">
        <v>1498</v>
      </c>
      <c r="E436" s="82">
        <v>491</v>
      </c>
    </row>
    <row r="437" spans="1:5" ht="15">
      <c r="A437" s="58">
        <v>1016</v>
      </c>
      <c r="B437" s="59" t="s">
        <v>202</v>
      </c>
      <c r="C437" s="82">
        <v>18393</v>
      </c>
      <c r="D437" s="82">
        <v>23557</v>
      </c>
      <c r="E437" s="82">
        <v>21757</v>
      </c>
    </row>
    <row r="438" spans="1:5" ht="15">
      <c r="A438" s="58">
        <v>1020</v>
      </c>
      <c r="B438" s="59" t="s">
        <v>206</v>
      </c>
      <c r="C438" s="82">
        <v>2500</v>
      </c>
      <c r="D438" s="82">
        <v>7500</v>
      </c>
      <c r="E438" s="82">
        <v>7367</v>
      </c>
    </row>
    <row r="439" spans="1:5" ht="15">
      <c r="A439" s="58">
        <v>1091</v>
      </c>
      <c r="B439" s="59" t="s">
        <v>199</v>
      </c>
      <c r="C439" s="82">
        <v>1530</v>
      </c>
      <c r="D439" s="82"/>
      <c r="E439" s="82"/>
    </row>
    <row r="440" spans="1:5" ht="15">
      <c r="A440" s="101">
        <v>1098</v>
      </c>
      <c r="B440" s="102" t="s">
        <v>213</v>
      </c>
      <c r="C440" s="82">
        <v>800</v>
      </c>
      <c r="D440" s="82"/>
      <c r="E440" s="82"/>
    </row>
    <row r="441" spans="1:5" ht="15">
      <c r="A441" s="81"/>
      <c r="B441" s="66" t="s">
        <v>193</v>
      </c>
      <c r="C441" s="83">
        <f>SUM(C428:C433)</f>
        <v>91014</v>
      </c>
      <c r="D441" s="83">
        <f>SUM(D428:D433)</f>
        <v>97312</v>
      </c>
      <c r="E441" s="83">
        <f>SUM(E428:E433)</f>
        <v>59032</v>
      </c>
    </row>
    <row r="442" spans="1:5" ht="28.5">
      <c r="A442" s="75"/>
      <c r="B442" s="77" t="s">
        <v>277</v>
      </c>
      <c r="C442" s="83"/>
      <c r="D442" s="83"/>
      <c r="E442" s="83"/>
    </row>
    <row r="443" spans="1:5" ht="15">
      <c r="A443" s="75">
        <v>5100</v>
      </c>
      <c r="B443" s="64" t="s">
        <v>210</v>
      </c>
      <c r="C443" s="82">
        <v>75000</v>
      </c>
      <c r="D443" s="82">
        <v>97000</v>
      </c>
      <c r="E443" s="82">
        <v>4800</v>
      </c>
    </row>
    <row r="444" spans="1:5" ht="15">
      <c r="A444" s="62">
        <v>5200</v>
      </c>
      <c r="B444" s="60" t="s">
        <v>230</v>
      </c>
      <c r="C444" s="82">
        <v>5000</v>
      </c>
      <c r="D444" s="82">
        <v>19200</v>
      </c>
      <c r="E444" s="82">
        <v>9600</v>
      </c>
    </row>
    <row r="445" spans="1:5" ht="15">
      <c r="A445" s="81"/>
      <c r="B445" s="66" t="s">
        <v>193</v>
      </c>
      <c r="C445" s="83">
        <f>SUM(C443:C444)</f>
        <v>80000</v>
      </c>
      <c r="D445" s="83">
        <f>SUM(D443:D444)</f>
        <v>116200</v>
      </c>
      <c r="E445" s="83">
        <f>SUM(E443:E444)</f>
        <v>14400</v>
      </c>
    </row>
    <row r="446" spans="1:5" ht="30" customHeight="1">
      <c r="A446" s="81"/>
      <c r="B446" s="96" t="s">
        <v>278</v>
      </c>
      <c r="C446" s="83"/>
      <c r="D446" s="83"/>
      <c r="E446" s="83"/>
    </row>
    <row r="447" spans="1:5" ht="15">
      <c r="A447" s="58">
        <v>100</v>
      </c>
      <c r="B447" s="59" t="s">
        <v>195</v>
      </c>
      <c r="C447" s="82">
        <f aca="true" t="shared" si="12" ref="C447:E449">C414+C428</f>
        <v>132977</v>
      </c>
      <c r="D447" s="82">
        <f t="shared" si="12"/>
        <v>131143</v>
      </c>
      <c r="E447" s="82">
        <f t="shared" si="12"/>
        <v>64598</v>
      </c>
    </row>
    <row r="448" spans="1:5" ht="15">
      <c r="A448" s="58">
        <v>200</v>
      </c>
      <c r="B448" s="59" t="s">
        <v>215</v>
      </c>
      <c r="C448" s="82">
        <f t="shared" si="12"/>
        <v>4000</v>
      </c>
      <c r="D448" s="82">
        <f t="shared" si="12"/>
        <v>3800</v>
      </c>
      <c r="E448" s="82">
        <f t="shared" si="12"/>
        <v>1392</v>
      </c>
    </row>
    <row r="449" spans="1:5" ht="15">
      <c r="A449" s="58">
        <v>551</v>
      </c>
      <c r="B449" s="59" t="s">
        <v>225</v>
      </c>
      <c r="C449" s="82">
        <f t="shared" si="12"/>
        <v>15597</v>
      </c>
      <c r="D449" s="82">
        <f t="shared" si="12"/>
        <v>15597</v>
      </c>
      <c r="E449" s="82">
        <f t="shared" si="12"/>
        <v>7777</v>
      </c>
    </row>
    <row r="450" spans="1:5" ht="15">
      <c r="A450" s="58">
        <v>552</v>
      </c>
      <c r="B450" s="59" t="s">
        <v>217</v>
      </c>
      <c r="C450" s="82">
        <f>C417</f>
        <v>0</v>
      </c>
      <c r="D450" s="82">
        <f>D417</f>
        <v>500</v>
      </c>
      <c r="E450" s="82">
        <f>E417</f>
        <v>220</v>
      </c>
    </row>
    <row r="451" spans="1:5" ht="15">
      <c r="A451" s="58">
        <v>560</v>
      </c>
      <c r="B451" s="59" t="s">
        <v>227</v>
      </c>
      <c r="C451" s="82">
        <f aca="true" t="shared" si="13" ref="C451:E453">C418+C431</f>
        <v>6574</v>
      </c>
      <c r="D451" s="82">
        <f t="shared" si="13"/>
        <v>6574</v>
      </c>
      <c r="E451" s="82">
        <f t="shared" si="13"/>
        <v>3265</v>
      </c>
    </row>
    <row r="452" spans="1:5" ht="15">
      <c r="A452" s="58">
        <v>580</v>
      </c>
      <c r="B452" s="59" t="s">
        <v>219</v>
      </c>
      <c r="C452" s="82">
        <f t="shared" si="13"/>
        <v>3836</v>
      </c>
      <c r="D452" s="82">
        <f t="shared" si="13"/>
        <v>3536</v>
      </c>
      <c r="E452" s="82">
        <f t="shared" si="13"/>
        <v>949</v>
      </c>
    </row>
    <row r="453" spans="1:5" ht="15">
      <c r="A453" s="58">
        <v>1000</v>
      </c>
      <c r="B453" s="59" t="s">
        <v>198</v>
      </c>
      <c r="C453" s="82">
        <f t="shared" si="13"/>
        <v>31053</v>
      </c>
      <c r="D453" s="82">
        <f t="shared" si="13"/>
        <v>39185</v>
      </c>
      <c r="E453" s="82">
        <f t="shared" si="13"/>
        <v>30331</v>
      </c>
    </row>
    <row r="454" spans="1:5" ht="15">
      <c r="A454" s="58">
        <v>1012</v>
      </c>
      <c r="B454" s="59" t="s">
        <v>247</v>
      </c>
      <c r="C454" s="82">
        <f>C434</f>
        <v>2000</v>
      </c>
      <c r="D454" s="82">
        <f>D434</f>
        <v>2000</v>
      </c>
      <c r="E454" s="82">
        <f>E434</f>
        <v>716</v>
      </c>
    </row>
    <row r="455" spans="1:5" ht="15">
      <c r="A455" s="58">
        <v>1013</v>
      </c>
      <c r="B455" s="59" t="s">
        <v>201</v>
      </c>
      <c r="C455" s="82">
        <f>C421+C435</f>
        <v>1080</v>
      </c>
      <c r="D455" s="82">
        <f>D421+D435</f>
        <v>1080</v>
      </c>
      <c r="E455" s="82">
        <f>E421+E435</f>
        <v>0</v>
      </c>
    </row>
    <row r="456" spans="1:5" ht="15">
      <c r="A456" s="58">
        <v>1014</v>
      </c>
      <c r="B456" s="59" t="s">
        <v>221</v>
      </c>
      <c r="C456" s="82">
        <f>C422</f>
        <v>100</v>
      </c>
      <c r="D456" s="82">
        <f>D422</f>
        <v>100</v>
      </c>
      <c r="E456" s="82">
        <f>E422</f>
        <v>0</v>
      </c>
    </row>
    <row r="457" spans="1:5" ht="15">
      <c r="A457" s="58">
        <v>1015</v>
      </c>
      <c r="B457" s="59" t="s">
        <v>205</v>
      </c>
      <c r="C457" s="82">
        <f>C436</f>
        <v>1200</v>
      </c>
      <c r="D457" s="82">
        <f>D436</f>
        <v>1498</v>
      </c>
      <c r="E457" s="82">
        <f>E436</f>
        <v>491</v>
      </c>
    </row>
    <row r="458" spans="1:5" ht="15">
      <c r="A458" s="58">
        <v>1016</v>
      </c>
      <c r="B458" s="59" t="s">
        <v>202</v>
      </c>
      <c r="C458" s="82">
        <f aca="true" t="shared" si="14" ref="C458:E460">C423+C437</f>
        <v>18393</v>
      </c>
      <c r="D458" s="82">
        <f t="shared" si="14"/>
        <v>23557</v>
      </c>
      <c r="E458" s="82">
        <f t="shared" si="14"/>
        <v>21757</v>
      </c>
    </row>
    <row r="459" spans="1:5" ht="15">
      <c r="A459" s="58">
        <v>1020</v>
      </c>
      <c r="B459" s="59" t="s">
        <v>206</v>
      </c>
      <c r="C459" s="82">
        <f t="shared" si="14"/>
        <v>3500</v>
      </c>
      <c r="D459" s="82">
        <f t="shared" si="14"/>
        <v>8500</v>
      </c>
      <c r="E459" s="82">
        <f t="shared" si="14"/>
        <v>7367</v>
      </c>
    </row>
    <row r="460" spans="1:5" ht="15">
      <c r="A460" s="58">
        <v>1091</v>
      </c>
      <c r="B460" s="59" t="s">
        <v>199</v>
      </c>
      <c r="C460" s="82">
        <f t="shared" si="14"/>
        <v>3980</v>
      </c>
      <c r="D460" s="82">
        <f t="shared" si="14"/>
        <v>2450</v>
      </c>
      <c r="E460" s="82">
        <f t="shared" si="14"/>
        <v>0</v>
      </c>
    </row>
    <row r="461" spans="1:5" ht="15">
      <c r="A461" s="101">
        <v>1098</v>
      </c>
      <c r="B461" s="102" t="s">
        <v>213</v>
      </c>
      <c r="C461" s="82">
        <f>C440</f>
        <v>800</v>
      </c>
      <c r="D461" s="82">
        <f>D440</f>
        <v>0</v>
      </c>
      <c r="E461" s="82">
        <f>E440</f>
        <v>0</v>
      </c>
    </row>
    <row r="462" spans="1:5" ht="15">
      <c r="A462" s="75">
        <v>5100</v>
      </c>
      <c r="B462" s="64" t="s">
        <v>210</v>
      </c>
      <c r="C462" s="82">
        <f aca="true" t="shared" si="15" ref="C462:E463">C443</f>
        <v>75000</v>
      </c>
      <c r="D462" s="82">
        <f t="shared" si="15"/>
        <v>97000</v>
      </c>
      <c r="E462" s="82">
        <f t="shared" si="15"/>
        <v>4800</v>
      </c>
    </row>
    <row r="463" spans="1:5" ht="15">
      <c r="A463" s="62">
        <v>5200</v>
      </c>
      <c r="B463" s="60" t="s">
        <v>230</v>
      </c>
      <c r="C463" s="82">
        <f t="shared" si="15"/>
        <v>5000</v>
      </c>
      <c r="D463" s="82">
        <f t="shared" si="15"/>
        <v>19200</v>
      </c>
      <c r="E463" s="82">
        <f t="shared" si="15"/>
        <v>9600</v>
      </c>
    </row>
    <row r="464" spans="1:5" ht="15.75">
      <c r="A464" s="81"/>
      <c r="B464" s="56" t="s">
        <v>271</v>
      </c>
      <c r="C464" s="83">
        <f>C426+C441+C445</f>
        <v>274037</v>
      </c>
      <c r="D464" s="83">
        <f>D426+D441+D445</f>
        <v>316535</v>
      </c>
      <c r="E464" s="83">
        <f>E426+E441+E445</f>
        <v>122932</v>
      </c>
    </row>
    <row r="465" spans="1:5" ht="28.5">
      <c r="A465" s="62"/>
      <c r="B465" s="61" t="s">
        <v>248</v>
      </c>
      <c r="C465" s="82"/>
      <c r="D465" s="82"/>
      <c r="E465" s="82"/>
    </row>
    <row r="466" spans="1:5" ht="15">
      <c r="A466" s="58">
        <v>1000</v>
      </c>
      <c r="B466" s="59" t="s">
        <v>198</v>
      </c>
      <c r="C466" s="82">
        <f>C467</f>
        <v>124560</v>
      </c>
      <c r="D466" s="82">
        <f>D467</f>
        <v>124560</v>
      </c>
      <c r="E466" s="82">
        <f>E467</f>
        <v>68508</v>
      </c>
    </row>
    <row r="467" spans="1:5" ht="15">
      <c r="A467" s="58">
        <v>1020</v>
      </c>
      <c r="B467" s="59" t="s">
        <v>206</v>
      </c>
      <c r="C467" s="82">
        <v>124560</v>
      </c>
      <c r="D467" s="82">
        <v>124560</v>
      </c>
      <c r="E467" s="82">
        <v>68508</v>
      </c>
    </row>
    <row r="468" spans="1:5" ht="15">
      <c r="A468" s="62"/>
      <c r="B468" s="66" t="s">
        <v>193</v>
      </c>
      <c r="C468" s="83">
        <f>C466</f>
        <v>124560</v>
      </c>
      <c r="D468" s="83">
        <f>D466</f>
        <v>124560</v>
      </c>
      <c r="E468" s="83">
        <f>E466</f>
        <v>68508</v>
      </c>
    </row>
    <row r="469" spans="1:5" ht="28.5" customHeight="1">
      <c r="A469" s="75"/>
      <c r="B469" s="77" t="s">
        <v>279</v>
      </c>
      <c r="C469" s="83"/>
      <c r="D469" s="83"/>
      <c r="E469" s="83"/>
    </row>
    <row r="470" spans="1:5" ht="15">
      <c r="A470" s="58">
        <v>100</v>
      </c>
      <c r="B470" s="59" t="s">
        <v>195</v>
      </c>
      <c r="C470" s="82">
        <v>84301</v>
      </c>
      <c r="D470" s="82">
        <v>84301</v>
      </c>
      <c r="E470" s="82">
        <v>38965</v>
      </c>
    </row>
    <row r="471" spans="1:5" ht="15">
      <c r="A471" s="75">
        <v>200</v>
      </c>
      <c r="B471" s="64" t="s">
        <v>250</v>
      </c>
      <c r="C471" s="82"/>
      <c r="D471" s="82"/>
      <c r="E471" s="82"/>
    </row>
    <row r="472" spans="1:5" ht="15">
      <c r="A472" s="75">
        <v>551</v>
      </c>
      <c r="B472" s="64" t="s">
        <v>191</v>
      </c>
      <c r="C472" s="82">
        <v>8852</v>
      </c>
      <c r="D472" s="82">
        <v>8852</v>
      </c>
      <c r="E472" s="82">
        <v>4311</v>
      </c>
    </row>
    <row r="473" spans="1:5" ht="15">
      <c r="A473" s="75">
        <v>560</v>
      </c>
      <c r="B473" s="64" t="s">
        <v>192</v>
      </c>
      <c r="C473" s="82">
        <v>4046</v>
      </c>
      <c r="D473" s="82">
        <v>4046</v>
      </c>
      <c r="E473" s="82">
        <v>1923</v>
      </c>
    </row>
    <row r="474" spans="1:5" ht="15">
      <c r="A474" s="75">
        <v>580</v>
      </c>
      <c r="B474" s="64" t="s">
        <v>280</v>
      </c>
      <c r="C474" s="82">
        <v>2360</v>
      </c>
      <c r="D474" s="82">
        <v>2360</v>
      </c>
      <c r="E474" s="82">
        <v>801</v>
      </c>
    </row>
    <row r="475" spans="1:5" ht="15">
      <c r="A475" s="75">
        <v>1000</v>
      </c>
      <c r="B475" s="64" t="s">
        <v>198</v>
      </c>
      <c r="C475" s="82">
        <f>SUM(C476:C483)</f>
        <v>62184</v>
      </c>
      <c r="D475" s="82">
        <f>SUM(D476:D483)</f>
        <v>62184</v>
      </c>
      <c r="E475" s="82">
        <f>SUM(E476:E483)</f>
        <v>29069</v>
      </c>
    </row>
    <row r="476" spans="1:5" ht="15">
      <c r="A476" s="75">
        <v>1011</v>
      </c>
      <c r="B476" s="64" t="s">
        <v>220</v>
      </c>
      <c r="C476" s="82">
        <v>44000</v>
      </c>
      <c r="D476" s="82">
        <v>41500</v>
      </c>
      <c r="E476" s="82">
        <v>20918</v>
      </c>
    </row>
    <row r="477" spans="1:5" ht="15" hidden="1">
      <c r="A477" s="75">
        <v>1013</v>
      </c>
      <c r="B477" s="64" t="s">
        <v>281</v>
      </c>
      <c r="C477" s="82"/>
      <c r="D477" s="82"/>
      <c r="E477" s="82"/>
    </row>
    <row r="478" spans="1:5" ht="15">
      <c r="A478" s="58">
        <v>1014</v>
      </c>
      <c r="B478" s="59" t="s">
        <v>221</v>
      </c>
      <c r="C478" s="82"/>
      <c r="D478" s="82">
        <v>100</v>
      </c>
      <c r="E478" s="82"/>
    </row>
    <row r="479" spans="1:5" ht="15">
      <c r="A479" s="75">
        <v>1015</v>
      </c>
      <c r="B479" s="64" t="s">
        <v>257</v>
      </c>
      <c r="C479" s="82">
        <v>2500</v>
      </c>
      <c r="D479" s="82">
        <v>5000</v>
      </c>
      <c r="E479" s="82">
        <v>2729</v>
      </c>
    </row>
    <row r="480" spans="1:5" ht="15">
      <c r="A480" s="75">
        <v>1016</v>
      </c>
      <c r="B480" s="64" t="s">
        <v>282</v>
      </c>
      <c r="C480" s="82">
        <v>10784</v>
      </c>
      <c r="D480" s="82">
        <v>10784</v>
      </c>
      <c r="E480" s="82">
        <v>4892</v>
      </c>
    </row>
    <row r="481" spans="1:5" ht="15">
      <c r="A481" s="75">
        <v>1020</v>
      </c>
      <c r="B481" s="64" t="s">
        <v>267</v>
      </c>
      <c r="C481" s="82">
        <v>1500</v>
      </c>
      <c r="D481" s="82">
        <v>1500</v>
      </c>
      <c r="E481" s="82">
        <v>530</v>
      </c>
    </row>
    <row r="482" spans="1:5" ht="15">
      <c r="A482" s="75">
        <v>1030</v>
      </c>
      <c r="B482" s="64" t="s">
        <v>228</v>
      </c>
      <c r="C482" s="82">
        <v>900</v>
      </c>
      <c r="D482" s="82">
        <v>800</v>
      </c>
      <c r="E482" s="82"/>
    </row>
    <row r="483" spans="1:5" ht="14.25" customHeight="1">
      <c r="A483" s="75">
        <v>1091</v>
      </c>
      <c r="B483" s="64" t="s">
        <v>199</v>
      </c>
      <c r="C483" s="82">
        <v>2500</v>
      </c>
      <c r="D483" s="82">
        <v>2500</v>
      </c>
      <c r="E483" s="82"/>
    </row>
    <row r="484" spans="1:5" ht="15" hidden="1">
      <c r="A484" s="75">
        <v>5200</v>
      </c>
      <c r="B484" s="64" t="s">
        <v>230</v>
      </c>
      <c r="C484" s="82"/>
      <c r="D484" s="82"/>
      <c r="E484" s="82"/>
    </row>
    <row r="485" spans="1:5" ht="15">
      <c r="A485" s="62"/>
      <c r="B485" s="66" t="s">
        <v>193</v>
      </c>
      <c r="C485" s="83">
        <f>SUM(C470:C475)+C484</f>
        <v>161743</v>
      </c>
      <c r="D485" s="83">
        <f>SUM(D470:D475)+D484</f>
        <v>161743</v>
      </c>
      <c r="E485" s="83">
        <f>SUM(E470:E475)+E484</f>
        <v>75069</v>
      </c>
    </row>
    <row r="486" spans="1:5" ht="27.75" customHeight="1">
      <c r="A486" s="75"/>
      <c r="B486" s="77" t="s">
        <v>283</v>
      </c>
      <c r="C486" s="83"/>
      <c r="D486" s="83"/>
      <c r="E486" s="83"/>
    </row>
    <row r="487" spans="1:5" ht="15">
      <c r="A487" s="58">
        <v>100</v>
      </c>
      <c r="B487" s="59" t="s">
        <v>195</v>
      </c>
      <c r="C487" s="82">
        <v>6504</v>
      </c>
      <c r="D487" s="82">
        <v>6504</v>
      </c>
      <c r="E487" s="82">
        <v>2606</v>
      </c>
    </row>
    <row r="488" spans="1:5" ht="15">
      <c r="A488" s="75">
        <v>200</v>
      </c>
      <c r="B488" s="64" t="s">
        <v>250</v>
      </c>
      <c r="C488" s="82">
        <v>4080</v>
      </c>
      <c r="D488" s="82">
        <v>4080</v>
      </c>
      <c r="E488" s="82"/>
    </row>
    <row r="489" spans="1:5" ht="15">
      <c r="A489" s="75">
        <v>551</v>
      </c>
      <c r="B489" s="64" t="s">
        <v>191</v>
      </c>
      <c r="C489" s="82">
        <v>1111</v>
      </c>
      <c r="D489" s="82">
        <v>1111</v>
      </c>
      <c r="E489" s="82">
        <v>347</v>
      </c>
    </row>
    <row r="490" spans="1:5" ht="15">
      <c r="A490" s="75">
        <v>560</v>
      </c>
      <c r="B490" s="64" t="s">
        <v>192</v>
      </c>
      <c r="C490" s="82">
        <v>508</v>
      </c>
      <c r="D490" s="82">
        <v>508</v>
      </c>
      <c r="E490" s="82">
        <v>114</v>
      </c>
    </row>
    <row r="491" spans="1:5" ht="15" hidden="1">
      <c r="A491" s="75">
        <v>580</v>
      </c>
      <c r="B491" s="64" t="s">
        <v>280</v>
      </c>
      <c r="C491" s="82"/>
      <c r="D491" s="82"/>
      <c r="E491" s="82"/>
    </row>
    <row r="492" spans="1:5" ht="15">
      <c r="A492" s="75">
        <v>1000</v>
      </c>
      <c r="B492" s="64" t="s">
        <v>198</v>
      </c>
      <c r="C492" s="82">
        <f>SUM(C493:C497)</f>
        <v>3750</v>
      </c>
      <c r="D492" s="82">
        <f>SUM(D493:D497)</f>
        <v>3750</v>
      </c>
      <c r="E492" s="82">
        <f>SUM(E493:E497)</f>
        <v>1183</v>
      </c>
    </row>
    <row r="493" spans="1:5" ht="15">
      <c r="A493" s="75">
        <v>1015</v>
      </c>
      <c r="B493" s="64" t="s">
        <v>257</v>
      </c>
      <c r="C493" s="82">
        <v>300</v>
      </c>
      <c r="D493" s="82">
        <v>300</v>
      </c>
      <c r="E493" s="82">
        <v>64</v>
      </c>
    </row>
    <row r="494" spans="1:5" ht="15">
      <c r="A494" s="75">
        <v>1016</v>
      </c>
      <c r="B494" s="64" t="s">
        <v>282</v>
      </c>
      <c r="C494" s="82">
        <v>2060</v>
      </c>
      <c r="D494" s="82">
        <v>2060</v>
      </c>
      <c r="E494" s="82">
        <v>1111</v>
      </c>
    </row>
    <row r="495" spans="1:5" ht="15">
      <c r="A495" s="75">
        <v>1020</v>
      </c>
      <c r="B495" s="64" t="s">
        <v>267</v>
      </c>
      <c r="C495" s="82"/>
      <c r="D495" s="82">
        <v>10</v>
      </c>
      <c r="E495" s="82">
        <v>8</v>
      </c>
    </row>
    <row r="496" spans="1:5" ht="15">
      <c r="A496" s="75">
        <v>1030</v>
      </c>
      <c r="B496" s="64" t="s">
        <v>228</v>
      </c>
      <c r="C496" s="82">
        <v>1200</v>
      </c>
      <c r="D496" s="82">
        <v>1200</v>
      </c>
      <c r="E496" s="82"/>
    </row>
    <row r="497" spans="1:5" ht="15">
      <c r="A497" s="75">
        <v>1091</v>
      </c>
      <c r="B497" s="64" t="s">
        <v>199</v>
      </c>
      <c r="C497" s="82">
        <v>190</v>
      </c>
      <c r="D497" s="82">
        <v>180</v>
      </c>
      <c r="E497" s="82"/>
    </row>
    <row r="498" spans="1:5" ht="15">
      <c r="A498" s="62">
        <v>5202</v>
      </c>
      <c r="B498" s="60" t="s">
        <v>236</v>
      </c>
      <c r="C498" s="82">
        <v>12000</v>
      </c>
      <c r="D498" s="82">
        <v>12000</v>
      </c>
      <c r="E498" s="82"/>
    </row>
    <row r="499" spans="1:5" ht="15">
      <c r="A499" s="62"/>
      <c r="B499" s="66" t="s">
        <v>193</v>
      </c>
      <c r="C499" s="83">
        <f>SUM(C487:C492)+C498</f>
        <v>27953</v>
      </c>
      <c r="D499" s="83">
        <f>SUM(D487:D492)+D498</f>
        <v>27953</v>
      </c>
      <c r="E499" s="83">
        <f>SUM(E487:E492)+E498</f>
        <v>4250</v>
      </c>
    </row>
    <row r="500" spans="1:5" ht="28.5">
      <c r="A500" s="62"/>
      <c r="B500" s="61" t="s">
        <v>249</v>
      </c>
      <c r="C500" s="82"/>
      <c r="D500" s="82"/>
      <c r="E500" s="82"/>
    </row>
    <row r="501" spans="1:5" ht="15">
      <c r="A501" s="62">
        <v>200</v>
      </c>
      <c r="B501" s="60" t="s">
        <v>250</v>
      </c>
      <c r="C501" s="82"/>
      <c r="D501" s="82">
        <v>14711</v>
      </c>
      <c r="E501" s="82">
        <v>14711</v>
      </c>
    </row>
    <row r="502" spans="1:5" ht="15">
      <c r="A502" s="62">
        <v>551</v>
      </c>
      <c r="B502" s="60" t="s">
        <v>191</v>
      </c>
      <c r="C502" s="82"/>
      <c r="D502" s="82">
        <v>1533</v>
      </c>
      <c r="E502" s="82">
        <v>1533</v>
      </c>
    </row>
    <row r="503" spans="1:5" ht="15">
      <c r="A503" s="62">
        <v>560</v>
      </c>
      <c r="B503" s="60" t="s">
        <v>192</v>
      </c>
      <c r="C503" s="82"/>
      <c r="D503" s="82">
        <v>705</v>
      </c>
      <c r="E503" s="82">
        <v>705</v>
      </c>
    </row>
    <row r="504" spans="1:5" ht="15">
      <c r="A504" s="62">
        <v>580</v>
      </c>
      <c r="B504" s="60" t="s">
        <v>197</v>
      </c>
      <c r="C504" s="82"/>
      <c r="D504" s="82">
        <v>365</v>
      </c>
      <c r="E504" s="82">
        <v>364</v>
      </c>
    </row>
    <row r="505" spans="1:5" ht="15">
      <c r="A505" s="62"/>
      <c r="B505" s="103" t="s">
        <v>193</v>
      </c>
      <c r="C505" s="82"/>
      <c r="D505" s="83">
        <f>SUM(D501:D504)</f>
        <v>17314</v>
      </c>
      <c r="E505" s="83">
        <f>SUM(E501:E504)</f>
        <v>17313</v>
      </c>
    </row>
    <row r="506" spans="1:5" ht="28.5">
      <c r="A506" s="62"/>
      <c r="B506" s="61" t="s">
        <v>314</v>
      </c>
      <c r="C506" s="82"/>
      <c r="D506" s="82"/>
      <c r="E506" s="82"/>
    </row>
    <row r="507" spans="1:5" ht="15">
      <c r="A507" s="62">
        <v>4219</v>
      </c>
      <c r="B507" s="60" t="s">
        <v>251</v>
      </c>
      <c r="C507" s="82"/>
      <c r="D507" s="82">
        <v>25528</v>
      </c>
      <c r="E507" s="82">
        <v>19015</v>
      </c>
    </row>
    <row r="508" spans="1:5" ht="15">
      <c r="A508" s="62"/>
      <c r="B508" s="66" t="s">
        <v>193</v>
      </c>
      <c r="C508" s="83">
        <f>C507</f>
        <v>0</v>
      </c>
      <c r="D508" s="83">
        <f>D507</f>
        <v>25528</v>
      </c>
      <c r="E508" s="83">
        <f>E507</f>
        <v>19015</v>
      </c>
    </row>
    <row r="509" spans="1:5" ht="31.5">
      <c r="A509" s="62"/>
      <c r="B509" s="96" t="s">
        <v>284</v>
      </c>
      <c r="C509" s="82"/>
      <c r="D509" s="82"/>
      <c r="E509" s="82"/>
    </row>
    <row r="510" spans="1:5" ht="15">
      <c r="A510" s="58">
        <v>100</v>
      </c>
      <c r="B510" s="59" t="s">
        <v>195</v>
      </c>
      <c r="C510" s="82">
        <f>C470+C487</f>
        <v>90805</v>
      </c>
      <c r="D510" s="82">
        <f>D470+D487</f>
        <v>90805</v>
      </c>
      <c r="E510" s="82">
        <f>E470+E487</f>
        <v>41571</v>
      </c>
    </row>
    <row r="511" spans="1:5" ht="15">
      <c r="A511" s="75">
        <v>200</v>
      </c>
      <c r="B511" s="64" t="s">
        <v>250</v>
      </c>
      <c r="C511" s="82">
        <f aca="true" t="shared" si="16" ref="C511:E514">C471+C488+C501</f>
        <v>4080</v>
      </c>
      <c r="D511" s="82">
        <f t="shared" si="16"/>
        <v>18791</v>
      </c>
      <c r="E511" s="82">
        <f t="shared" si="16"/>
        <v>14711</v>
      </c>
    </row>
    <row r="512" spans="1:5" ht="15">
      <c r="A512" s="75">
        <v>551</v>
      </c>
      <c r="B512" s="64" t="s">
        <v>191</v>
      </c>
      <c r="C512" s="82">
        <f t="shared" si="16"/>
        <v>9963</v>
      </c>
      <c r="D512" s="82">
        <f t="shared" si="16"/>
        <v>11496</v>
      </c>
      <c r="E512" s="82">
        <f t="shared" si="16"/>
        <v>6191</v>
      </c>
    </row>
    <row r="513" spans="1:5" ht="15">
      <c r="A513" s="75">
        <v>560</v>
      </c>
      <c r="B513" s="64" t="s">
        <v>192</v>
      </c>
      <c r="C513" s="82">
        <f t="shared" si="16"/>
        <v>4554</v>
      </c>
      <c r="D513" s="82">
        <f t="shared" si="16"/>
        <v>5259</v>
      </c>
      <c r="E513" s="82">
        <f t="shared" si="16"/>
        <v>2742</v>
      </c>
    </row>
    <row r="514" spans="1:5" ht="15">
      <c r="A514" s="75">
        <v>580</v>
      </c>
      <c r="B514" s="64" t="s">
        <v>280</v>
      </c>
      <c r="C514" s="82">
        <f t="shared" si="16"/>
        <v>2360</v>
      </c>
      <c r="D514" s="82">
        <f t="shared" si="16"/>
        <v>2725</v>
      </c>
      <c r="E514" s="82">
        <f t="shared" si="16"/>
        <v>1165</v>
      </c>
    </row>
    <row r="515" spans="1:5" ht="15">
      <c r="A515" s="75">
        <v>1000</v>
      </c>
      <c r="B515" s="64" t="s">
        <v>198</v>
      </c>
      <c r="C515" s="82">
        <f>C466+C475+C492</f>
        <v>190494</v>
      </c>
      <c r="D515" s="82">
        <f>D466+D475+D492</f>
        <v>190494</v>
      </c>
      <c r="E515" s="82">
        <f>E466+E475+E492</f>
        <v>98760</v>
      </c>
    </row>
    <row r="516" spans="1:5" ht="15">
      <c r="A516" s="75">
        <v>1011</v>
      </c>
      <c r="B516" s="64" t="s">
        <v>220</v>
      </c>
      <c r="C516" s="82">
        <f aca="true" t="shared" si="17" ref="C516:E517">C476</f>
        <v>44000</v>
      </c>
      <c r="D516" s="82">
        <f t="shared" si="17"/>
        <v>41500</v>
      </c>
      <c r="E516" s="82">
        <f t="shared" si="17"/>
        <v>20918</v>
      </c>
    </row>
    <row r="517" spans="1:5" ht="15">
      <c r="A517" s="75">
        <v>1013</v>
      </c>
      <c r="B517" s="64" t="s">
        <v>281</v>
      </c>
      <c r="C517" s="82">
        <f t="shared" si="17"/>
        <v>0</v>
      </c>
      <c r="D517" s="82">
        <f t="shared" si="17"/>
        <v>0</v>
      </c>
      <c r="E517" s="82">
        <f t="shared" si="17"/>
        <v>0</v>
      </c>
    </row>
    <row r="518" spans="1:5" ht="15">
      <c r="A518" s="58">
        <v>1014</v>
      </c>
      <c r="B518" s="59" t="s">
        <v>221</v>
      </c>
      <c r="C518" s="82"/>
      <c r="D518" s="82">
        <f>D478</f>
        <v>100</v>
      </c>
      <c r="E518" s="82">
        <f>E478</f>
        <v>0</v>
      </c>
    </row>
    <row r="519" spans="1:5" ht="15">
      <c r="A519" s="75">
        <v>1015</v>
      </c>
      <c r="B519" s="64" t="s">
        <v>257</v>
      </c>
      <c r="C519" s="82">
        <f aca="true" t="shared" si="18" ref="C519:E520">C479+C493</f>
        <v>2800</v>
      </c>
      <c r="D519" s="82">
        <f t="shared" si="18"/>
        <v>5300</v>
      </c>
      <c r="E519" s="82">
        <f t="shared" si="18"/>
        <v>2793</v>
      </c>
    </row>
    <row r="520" spans="1:5" ht="15">
      <c r="A520" s="75">
        <v>1016</v>
      </c>
      <c r="B520" s="64" t="s">
        <v>282</v>
      </c>
      <c r="C520" s="82">
        <f t="shared" si="18"/>
        <v>12844</v>
      </c>
      <c r="D520" s="82">
        <f t="shared" si="18"/>
        <v>12844</v>
      </c>
      <c r="E520" s="82">
        <f t="shared" si="18"/>
        <v>6003</v>
      </c>
    </row>
    <row r="521" spans="1:5" ht="15">
      <c r="A521" s="75">
        <v>1020</v>
      </c>
      <c r="B521" s="64" t="s">
        <v>267</v>
      </c>
      <c r="C521" s="82">
        <f>C467+C481</f>
        <v>126060</v>
      </c>
      <c r="D521" s="82">
        <f>D467+D481+D495</f>
        <v>126070</v>
      </c>
      <c r="E521" s="82">
        <f>E467+E481+E495</f>
        <v>69046</v>
      </c>
    </row>
    <row r="522" spans="1:5" ht="15">
      <c r="A522" s="75">
        <v>1030</v>
      </c>
      <c r="B522" s="64" t="s">
        <v>228</v>
      </c>
      <c r="C522" s="82">
        <f aca="true" t="shared" si="19" ref="C522:E523">C482+C496</f>
        <v>2100</v>
      </c>
      <c r="D522" s="82">
        <f t="shared" si="19"/>
        <v>2000</v>
      </c>
      <c r="E522" s="82">
        <f t="shared" si="19"/>
        <v>0</v>
      </c>
    </row>
    <row r="523" spans="1:5" ht="15">
      <c r="A523" s="75">
        <v>1091</v>
      </c>
      <c r="B523" s="64" t="s">
        <v>199</v>
      </c>
      <c r="C523" s="82">
        <f t="shared" si="19"/>
        <v>2690</v>
      </c>
      <c r="D523" s="82">
        <f t="shared" si="19"/>
        <v>2680</v>
      </c>
      <c r="E523" s="82">
        <f t="shared" si="19"/>
        <v>0</v>
      </c>
    </row>
    <row r="524" spans="1:5" ht="15">
      <c r="A524" s="62">
        <v>4219</v>
      </c>
      <c r="B524" s="60" t="s">
        <v>251</v>
      </c>
      <c r="C524" s="82">
        <f>C507</f>
        <v>0</v>
      </c>
      <c r="D524" s="82">
        <f>D507</f>
        <v>25528</v>
      </c>
      <c r="E524" s="82">
        <f>E507</f>
        <v>19015</v>
      </c>
    </row>
    <row r="525" spans="1:5" ht="15">
      <c r="A525" s="75">
        <v>5200</v>
      </c>
      <c r="B525" s="64" t="s">
        <v>230</v>
      </c>
      <c r="C525" s="82">
        <f>C484+C498</f>
        <v>12000</v>
      </c>
      <c r="D525" s="82">
        <f>D484+D498</f>
        <v>12000</v>
      </c>
      <c r="E525" s="82">
        <f>E484+E498</f>
        <v>0</v>
      </c>
    </row>
    <row r="526" spans="1:5" ht="15.75">
      <c r="A526" s="62"/>
      <c r="B526" s="56" t="s">
        <v>271</v>
      </c>
      <c r="C526" s="83">
        <f>C468+C485+C499+C505+C508</f>
        <v>314256</v>
      </c>
      <c r="D526" s="83">
        <f>D468+D485+D499+D505+D508</f>
        <v>357098</v>
      </c>
      <c r="E526" s="83">
        <f>E468+E485+E499+E505+E508</f>
        <v>184155</v>
      </c>
    </row>
    <row r="527" spans="1:5" ht="28.5">
      <c r="A527" s="75"/>
      <c r="B527" s="77" t="s">
        <v>285</v>
      </c>
      <c r="C527" s="82"/>
      <c r="D527" s="82"/>
      <c r="E527" s="82"/>
    </row>
    <row r="528" spans="1:5" ht="15">
      <c r="A528" s="75">
        <v>1000</v>
      </c>
      <c r="B528" s="64" t="s">
        <v>198</v>
      </c>
      <c r="C528" s="82">
        <f>SUM(C529:C530)</f>
        <v>36250</v>
      </c>
      <c r="D528" s="82">
        <f>SUM(D529:D530)</f>
        <v>36250</v>
      </c>
      <c r="E528" s="82">
        <f>SUM(E529:E530)</f>
        <v>0</v>
      </c>
    </row>
    <row r="529" spans="1:5" ht="15">
      <c r="A529" s="75">
        <v>1020</v>
      </c>
      <c r="B529" s="64" t="s">
        <v>206</v>
      </c>
      <c r="C529" s="82">
        <v>36000</v>
      </c>
      <c r="D529" s="82">
        <v>36000</v>
      </c>
      <c r="E529" s="82"/>
    </row>
    <row r="530" spans="1:5" ht="15">
      <c r="A530" s="75">
        <v>1098</v>
      </c>
      <c r="B530" s="64" t="s">
        <v>260</v>
      </c>
      <c r="C530" s="82">
        <v>250</v>
      </c>
      <c r="D530" s="82">
        <v>250</v>
      </c>
      <c r="E530" s="82"/>
    </row>
    <row r="531" spans="1:5" ht="15">
      <c r="A531" s="75">
        <v>5100</v>
      </c>
      <c r="B531" s="64" t="s">
        <v>210</v>
      </c>
      <c r="C531" s="82"/>
      <c r="D531" s="82">
        <v>66000</v>
      </c>
      <c r="E531" s="82"/>
    </row>
    <row r="532" spans="1:5" ht="15" hidden="1">
      <c r="A532" s="58">
        <v>5206</v>
      </c>
      <c r="B532" s="73" t="s">
        <v>286</v>
      </c>
      <c r="C532" s="82"/>
      <c r="D532" s="82"/>
      <c r="E532" s="82"/>
    </row>
    <row r="533" spans="1:5" ht="15">
      <c r="A533" s="62"/>
      <c r="B533" s="103" t="s">
        <v>193</v>
      </c>
      <c r="C533" s="83">
        <f>C528+C531+C532</f>
        <v>36250</v>
      </c>
      <c r="D533" s="83">
        <f>D528+D531+D532</f>
        <v>102250</v>
      </c>
      <c r="E533" s="83">
        <f>E528+E531+E532</f>
        <v>0</v>
      </c>
    </row>
    <row r="534" spans="1:5" ht="28.5">
      <c r="A534" s="75"/>
      <c r="B534" s="77" t="s">
        <v>287</v>
      </c>
      <c r="C534" s="82"/>
      <c r="D534" s="82"/>
      <c r="E534" s="82"/>
    </row>
    <row r="535" spans="1:5" ht="15">
      <c r="A535" s="75">
        <v>1000</v>
      </c>
      <c r="B535" s="64" t="s">
        <v>198</v>
      </c>
      <c r="C535" s="82">
        <f>SUM(C536:C538)</f>
        <v>184760</v>
      </c>
      <c r="D535" s="82">
        <f>SUM(D536:D538)</f>
        <v>184760</v>
      </c>
      <c r="E535" s="82">
        <f>SUM(E536:E538)</f>
        <v>68949</v>
      </c>
    </row>
    <row r="536" spans="1:5" ht="15">
      <c r="A536" s="75">
        <v>1015</v>
      </c>
      <c r="B536" s="64" t="s">
        <v>257</v>
      </c>
      <c r="C536" s="82">
        <v>15000</v>
      </c>
      <c r="D536" s="82">
        <v>15000</v>
      </c>
      <c r="E536" s="82">
        <v>9673</v>
      </c>
    </row>
    <row r="537" spans="1:5" ht="15">
      <c r="A537" s="75">
        <v>1016</v>
      </c>
      <c r="B537" s="64" t="s">
        <v>266</v>
      </c>
      <c r="C537" s="82">
        <v>110000</v>
      </c>
      <c r="D537" s="82">
        <v>110000</v>
      </c>
      <c r="E537" s="82">
        <v>24801</v>
      </c>
    </row>
    <row r="538" spans="1:5" ht="15">
      <c r="A538" s="75">
        <v>1020</v>
      </c>
      <c r="B538" s="64" t="s">
        <v>206</v>
      </c>
      <c r="C538" s="82">
        <v>59760</v>
      </c>
      <c r="D538" s="82">
        <v>59760</v>
      </c>
      <c r="E538" s="82">
        <v>34475</v>
      </c>
    </row>
    <row r="539" spans="1:5" ht="15">
      <c r="A539" s="75"/>
      <c r="B539" s="74" t="s">
        <v>193</v>
      </c>
      <c r="C539" s="83">
        <f>C535</f>
        <v>184760</v>
      </c>
      <c r="D539" s="83">
        <f>D535</f>
        <v>184760</v>
      </c>
      <c r="E539" s="83">
        <f>E535</f>
        <v>68949</v>
      </c>
    </row>
    <row r="540" spans="1:5" ht="28.5">
      <c r="A540" s="76"/>
      <c r="B540" s="77" t="s">
        <v>288</v>
      </c>
      <c r="C540" s="82"/>
      <c r="D540" s="82"/>
      <c r="E540" s="82"/>
    </row>
    <row r="541" spans="1:5" ht="15">
      <c r="A541" s="75">
        <v>1000</v>
      </c>
      <c r="B541" s="64" t="s">
        <v>198</v>
      </c>
      <c r="C541" s="82">
        <f>SUM(C542:C544)</f>
        <v>609000</v>
      </c>
      <c r="D541" s="82">
        <f>SUM(D542:D544)</f>
        <v>609000</v>
      </c>
      <c r="E541" s="82">
        <f>SUM(E542:E544)</f>
        <v>153</v>
      </c>
    </row>
    <row r="542" spans="1:5" ht="15">
      <c r="A542" s="75">
        <v>1015</v>
      </c>
      <c r="B542" s="64" t="s">
        <v>257</v>
      </c>
      <c r="C542" s="82">
        <v>3000</v>
      </c>
      <c r="D542" s="82">
        <v>3000</v>
      </c>
      <c r="E542" s="82">
        <v>153</v>
      </c>
    </row>
    <row r="543" spans="1:5" ht="15">
      <c r="A543" s="75">
        <v>1020</v>
      </c>
      <c r="B543" s="64" t="s">
        <v>206</v>
      </c>
      <c r="C543" s="82">
        <v>6000</v>
      </c>
      <c r="D543" s="82">
        <v>6000</v>
      </c>
      <c r="E543" s="82"/>
    </row>
    <row r="544" spans="1:5" ht="15">
      <c r="A544" s="75">
        <v>1030</v>
      </c>
      <c r="B544" s="64" t="s">
        <v>228</v>
      </c>
      <c r="C544" s="82">
        <v>600000</v>
      </c>
      <c r="D544" s="82">
        <v>600000</v>
      </c>
      <c r="E544" s="82"/>
    </row>
    <row r="545" spans="1:5" ht="15">
      <c r="A545" s="75">
        <v>5100</v>
      </c>
      <c r="B545" s="64" t="s">
        <v>210</v>
      </c>
      <c r="C545" s="82">
        <v>100000</v>
      </c>
      <c r="D545" s="82">
        <v>34000</v>
      </c>
      <c r="E545" s="82">
        <v>1560</v>
      </c>
    </row>
    <row r="546" spans="1:5" ht="15">
      <c r="A546" s="75"/>
      <c r="B546" s="74" t="s">
        <v>193</v>
      </c>
      <c r="C546" s="83">
        <f>C541+C545</f>
        <v>709000</v>
      </c>
      <c r="D546" s="83">
        <f>D541+D545</f>
        <v>643000</v>
      </c>
      <c r="E546" s="83">
        <f>E541+E545</f>
        <v>1713</v>
      </c>
    </row>
    <row r="547" spans="1:5" ht="28.5">
      <c r="A547" s="75"/>
      <c r="B547" s="77" t="s">
        <v>289</v>
      </c>
      <c r="C547" s="82"/>
      <c r="D547" s="82"/>
      <c r="E547" s="82"/>
    </row>
    <row r="548" spans="1:5" ht="15">
      <c r="A548" s="75">
        <v>1000</v>
      </c>
      <c r="B548" s="64" t="s">
        <v>198</v>
      </c>
      <c r="C548" s="82">
        <f>SUM(C549:C551)</f>
        <v>18200</v>
      </c>
      <c r="D548" s="82">
        <f>SUM(D549:D551)</f>
        <v>18200</v>
      </c>
      <c r="E548" s="82">
        <f>SUM(E549:E551)</f>
        <v>6504</v>
      </c>
    </row>
    <row r="549" spans="1:5" ht="15">
      <c r="A549" s="75">
        <v>1020</v>
      </c>
      <c r="B549" s="64" t="s">
        <v>206</v>
      </c>
      <c r="C549" s="82">
        <v>2200</v>
      </c>
      <c r="D549" s="82">
        <v>7034</v>
      </c>
      <c r="E549" s="82">
        <v>6504</v>
      </c>
    </row>
    <row r="550" spans="1:5" ht="15">
      <c r="A550" s="75">
        <v>1030</v>
      </c>
      <c r="B550" s="64" t="s">
        <v>228</v>
      </c>
      <c r="C550" s="82">
        <v>15000</v>
      </c>
      <c r="D550" s="82">
        <v>10166</v>
      </c>
      <c r="E550" s="82"/>
    </row>
    <row r="551" spans="1:5" ht="15">
      <c r="A551" s="75">
        <v>1098</v>
      </c>
      <c r="B551" s="64" t="s">
        <v>260</v>
      </c>
      <c r="C551" s="82">
        <v>1000</v>
      </c>
      <c r="D551" s="82">
        <v>1000</v>
      </c>
      <c r="E551" s="82"/>
    </row>
    <row r="552" spans="1:5" ht="15">
      <c r="A552" s="75">
        <v>5100</v>
      </c>
      <c r="B552" s="64" t="s">
        <v>210</v>
      </c>
      <c r="C552" s="82">
        <v>72000</v>
      </c>
      <c r="D552" s="82">
        <v>90000</v>
      </c>
      <c r="E552" s="82">
        <v>72105</v>
      </c>
    </row>
    <row r="553" spans="1:5" ht="15">
      <c r="A553" s="75">
        <v>5200</v>
      </c>
      <c r="B553" s="64" t="s">
        <v>230</v>
      </c>
      <c r="C553" s="82">
        <v>80000</v>
      </c>
      <c r="D553" s="82">
        <v>45100</v>
      </c>
      <c r="E553" s="82"/>
    </row>
    <row r="554" spans="1:5" ht="15">
      <c r="A554" s="75">
        <v>5309</v>
      </c>
      <c r="B554" s="64" t="s">
        <v>290</v>
      </c>
      <c r="C554" s="82">
        <v>177200</v>
      </c>
      <c r="D554" s="82">
        <v>176931</v>
      </c>
      <c r="E554" s="82">
        <v>27830</v>
      </c>
    </row>
    <row r="555" spans="1:5" ht="15">
      <c r="A555" s="75">
        <v>5400</v>
      </c>
      <c r="B555" s="64" t="s">
        <v>291</v>
      </c>
      <c r="C555" s="82">
        <v>104960</v>
      </c>
      <c r="D555" s="82">
        <v>104960</v>
      </c>
      <c r="E555" s="82">
        <v>11218</v>
      </c>
    </row>
    <row r="556" spans="1:5" ht="15">
      <c r="A556" s="75"/>
      <c r="B556" s="74" t="s">
        <v>193</v>
      </c>
      <c r="C556" s="83">
        <f>C548+C552+C553+C554+C555</f>
        <v>452360</v>
      </c>
      <c r="D556" s="83">
        <f>D548+D552+D553+D554+D555</f>
        <v>435191</v>
      </c>
      <c r="E556" s="83">
        <f>E548+E552+E553+E554+E555</f>
        <v>117657</v>
      </c>
    </row>
    <row r="557" spans="1:5" ht="28.5">
      <c r="A557" s="75"/>
      <c r="B557" s="77" t="s">
        <v>292</v>
      </c>
      <c r="C557" s="82"/>
      <c r="D557" s="82"/>
      <c r="E557" s="82"/>
    </row>
    <row r="558" spans="1:5" ht="15">
      <c r="A558" s="75">
        <v>1000</v>
      </c>
      <c r="B558" s="64" t="s">
        <v>198</v>
      </c>
      <c r="C558" s="82">
        <f>SUM(C559:C562)</f>
        <v>73000</v>
      </c>
      <c r="D558" s="82">
        <f>SUM(D559:D562)</f>
        <v>73000</v>
      </c>
      <c r="E558" s="82">
        <f>SUM(E559:E562)</f>
        <v>18803</v>
      </c>
    </row>
    <row r="559" spans="1:5" ht="15">
      <c r="A559" s="58">
        <v>1013</v>
      </c>
      <c r="B559" s="59" t="s">
        <v>201</v>
      </c>
      <c r="C559" s="82"/>
      <c r="D559" s="82">
        <v>374</v>
      </c>
      <c r="E559" s="82">
        <v>374</v>
      </c>
    </row>
    <row r="560" spans="1:5" ht="15">
      <c r="A560" s="75">
        <v>1015</v>
      </c>
      <c r="B560" s="64" t="s">
        <v>257</v>
      </c>
      <c r="C560" s="82">
        <v>20000</v>
      </c>
      <c r="D560" s="82">
        <v>19936</v>
      </c>
      <c r="E560" s="82">
        <v>2882</v>
      </c>
    </row>
    <row r="561" spans="1:5" ht="15">
      <c r="A561" s="75">
        <v>1016</v>
      </c>
      <c r="B561" s="64" t="s">
        <v>293</v>
      </c>
      <c r="C561" s="82">
        <v>3000</v>
      </c>
      <c r="D561" s="82">
        <v>2920</v>
      </c>
      <c r="E561" s="82">
        <v>1953</v>
      </c>
    </row>
    <row r="562" spans="1:5" ht="15">
      <c r="A562" s="75">
        <v>1020</v>
      </c>
      <c r="B562" s="64" t="s">
        <v>296</v>
      </c>
      <c r="C562" s="82">
        <v>50000</v>
      </c>
      <c r="D562" s="82">
        <v>49770</v>
      </c>
      <c r="E562" s="82">
        <v>13594</v>
      </c>
    </row>
    <row r="563" spans="1:5" ht="15">
      <c r="A563" s="75"/>
      <c r="B563" s="74" t="s">
        <v>193</v>
      </c>
      <c r="C563" s="83">
        <f>C558</f>
        <v>73000</v>
      </c>
      <c r="D563" s="83">
        <f>D558</f>
        <v>73000</v>
      </c>
      <c r="E563" s="83">
        <f>E558</f>
        <v>18803</v>
      </c>
    </row>
    <row r="564" spans="1:5" ht="28.5">
      <c r="A564" s="75"/>
      <c r="B564" s="77" t="s">
        <v>294</v>
      </c>
      <c r="C564" s="82"/>
      <c r="D564" s="82"/>
      <c r="E564" s="82"/>
    </row>
    <row r="565" spans="1:5" ht="15">
      <c r="A565" s="58">
        <v>100</v>
      </c>
      <c r="B565" s="59" t="s">
        <v>195</v>
      </c>
      <c r="C565" s="82">
        <v>101980</v>
      </c>
      <c r="D565" s="82">
        <v>94914</v>
      </c>
      <c r="E565" s="82">
        <v>44025</v>
      </c>
    </row>
    <row r="566" spans="1:5" ht="15">
      <c r="A566" s="75">
        <v>200</v>
      </c>
      <c r="B566" s="64" t="s">
        <v>250</v>
      </c>
      <c r="C566" s="82">
        <v>1940</v>
      </c>
      <c r="D566" s="82">
        <v>9006</v>
      </c>
      <c r="E566" s="82">
        <v>8436</v>
      </c>
    </row>
    <row r="567" spans="1:5" ht="15">
      <c r="A567" s="75">
        <v>551</v>
      </c>
      <c r="B567" s="64" t="s">
        <v>191</v>
      </c>
      <c r="C567" s="82">
        <v>11233</v>
      </c>
      <c r="D567" s="82">
        <v>11233</v>
      </c>
      <c r="E567" s="82">
        <v>6205</v>
      </c>
    </row>
    <row r="568" spans="1:5" ht="15">
      <c r="A568" s="75">
        <v>560</v>
      </c>
      <c r="B568" s="64" t="s">
        <v>192</v>
      </c>
      <c r="C568" s="82">
        <v>5135</v>
      </c>
      <c r="D568" s="82">
        <v>5135</v>
      </c>
      <c r="E568" s="82">
        <v>2575</v>
      </c>
    </row>
    <row r="569" spans="1:5" ht="15">
      <c r="A569" s="75">
        <v>580</v>
      </c>
      <c r="B569" s="64" t="s">
        <v>280</v>
      </c>
      <c r="C569" s="82">
        <v>2952</v>
      </c>
      <c r="D569" s="82">
        <v>2952</v>
      </c>
      <c r="E569" s="82">
        <v>870</v>
      </c>
    </row>
    <row r="570" spans="1:5" ht="15">
      <c r="A570" s="75">
        <v>1000</v>
      </c>
      <c r="B570" s="64" t="s">
        <v>198</v>
      </c>
      <c r="C570" s="82">
        <f>SUM(C571:C574)</f>
        <v>760129</v>
      </c>
      <c r="D570" s="82">
        <f>SUM(D571:D574)</f>
        <v>760079</v>
      </c>
      <c r="E570" s="82">
        <f>SUM(E571:E574)</f>
        <v>357210</v>
      </c>
    </row>
    <row r="571" spans="1:5" ht="15">
      <c r="A571" s="75">
        <v>1015</v>
      </c>
      <c r="B571" s="64" t="s">
        <v>257</v>
      </c>
      <c r="C571" s="82">
        <v>5000</v>
      </c>
      <c r="D571" s="82">
        <v>5000</v>
      </c>
      <c r="E571" s="82">
        <v>601</v>
      </c>
    </row>
    <row r="572" spans="1:5" ht="15">
      <c r="A572" s="75">
        <v>1020</v>
      </c>
      <c r="B572" s="64" t="s">
        <v>267</v>
      </c>
      <c r="C572" s="82">
        <v>751069</v>
      </c>
      <c r="D572" s="82">
        <v>751069</v>
      </c>
      <c r="E572" s="82">
        <v>356609</v>
      </c>
    </row>
    <row r="573" spans="1:5" ht="15">
      <c r="A573" s="75">
        <v>1091</v>
      </c>
      <c r="B573" s="64" t="s">
        <v>199</v>
      </c>
      <c r="C573" s="82">
        <v>3060</v>
      </c>
      <c r="D573" s="82">
        <v>3060</v>
      </c>
      <c r="E573" s="82"/>
    </row>
    <row r="574" spans="1:5" ht="15">
      <c r="A574" s="75">
        <v>1098</v>
      </c>
      <c r="B574" s="64" t="s">
        <v>260</v>
      </c>
      <c r="C574" s="82">
        <v>1000</v>
      </c>
      <c r="D574" s="82">
        <v>950</v>
      </c>
      <c r="E574" s="82"/>
    </row>
    <row r="575" spans="1:5" ht="15">
      <c r="A575" s="75">
        <v>1901</v>
      </c>
      <c r="B575" s="64" t="s">
        <v>262</v>
      </c>
      <c r="C575" s="82"/>
      <c r="D575" s="82">
        <v>50</v>
      </c>
      <c r="E575" s="82"/>
    </row>
    <row r="576" spans="1:5" ht="15">
      <c r="A576" s="75"/>
      <c r="B576" s="77" t="s">
        <v>193</v>
      </c>
      <c r="C576" s="83">
        <f>SUM(C565:C570)+C575</f>
        <v>883369</v>
      </c>
      <c r="D576" s="83">
        <f>SUM(D565:D570)+D575</f>
        <v>883369</v>
      </c>
      <c r="E576" s="83">
        <f>SUM(E565:E570)+E575</f>
        <v>419321</v>
      </c>
    </row>
    <row r="577" spans="1:5" ht="28.5">
      <c r="A577" s="75"/>
      <c r="B577" s="77" t="s">
        <v>295</v>
      </c>
      <c r="C577" s="82"/>
      <c r="D577" s="82"/>
      <c r="E577" s="82"/>
    </row>
    <row r="578" spans="1:5" ht="15">
      <c r="A578" s="75">
        <v>1000</v>
      </c>
      <c r="B578" s="64" t="s">
        <v>198</v>
      </c>
      <c r="C578" s="82">
        <f>C579</f>
        <v>30000</v>
      </c>
      <c r="D578" s="82">
        <f>D579</f>
        <v>198446</v>
      </c>
      <c r="E578" s="82">
        <f>E579</f>
        <v>185832</v>
      </c>
    </row>
    <row r="579" spans="1:5" ht="15">
      <c r="A579" s="75">
        <v>1020</v>
      </c>
      <c r="B579" s="64" t="s">
        <v>267</v>
      </c>
      <c r="C579" s="82">
        <v>30000</v>
      </c>
      <c r="D579" s="82">
        <v>198446</v>
      </c>
      <c r="E579" s="82">
        <v>185832</v>
      </c>
    </row>
    <row r="580" spans="1:5" ht="15">
      <c r="A580" s="75">
        <v>1901</v>
      </c>
      <c r="B580" s="64" t="s">
        <v>262</v>
      </c>
      <c r="C580" s="82"/>
      <c r="D580" s="82">
        <v>50</v>
      </c>
      <c r="E580" s="82">
        <v>50</v>
      </c>
    </row>
    <row r="581" spans="1:5" ht="15">
      <c r="A581" s="75"/>
      <c r="B581" s="74" t="s">
        <v>193</v>
      </c>
      <c r="C581" s="83">
        <f>C578</f>
        <v>30000</v>
      </c>
      <c r="D581" s="83">
        <f>D578+D580</f>
        <v>198496</v>
      </c>
      <c r="E581" s="83">
        <f>E578+E580</f>
        <v>185882</v>
      </c>
    </row>
    <row r="582" spans="1:5" ht="31.5">
      <c r="A582" s="75"/>
      <c r="B582" s="96" t="s">
        <v>297</v>
      </c>
      <c r="C582" s="83"/>
      <c r="D582" s="83"/>
      <c r="E582" s="83"/>
    </row>
    <row r="583" spans="1:5" ht="15">
      <c r="A583" s="58">
        <v>100</v>
      </c>
      <c r="B583" s="59" t="s">
        <v>195</v>
      </c>
      <c r="C583" s="82">
        <f>C565</f>
        <v>101980</v>
      </c>
      <c r="D583" s="82">
        <f>D565</f>
        <v>94914</v>
      </c>
      <c r="E583" s="82">
        <f>E565</f>
        <v>44025</v>
      </c>
    </row>
    <row r="584" spans="1:5" ht="15">
      <c r="A584" s="75">
        <v>200</v>
      </c>
      <c r="B584" s="64" t="s">
        <v>250</v>
      </c>
      <c r="C584" s="82">
        <f aca="true" t="shared" si="20" ref="C584:D587">C566</f>
        <v>1940</v>
      </c>
      <c r="D584" s="82">
        <f t="shared" si="20"/>
        <v>9006</v>
      </c>
      <c r="E584" s="82">
        <f>E566</f>
        <v>8436</v>
      </c>
    </row>
    <row r="585" spans="1:5" ht="15">
      <c r="A585" s="75">
        <v>551</v>
      </c>
      <c r="B585" s="64" t="s">
        <v>191</v>
      </c>
      <c r="C585" s="82">
        <f t="shared" si="20"/>
        <v>11233</v>
      </c>
      <c r="D585" s="82">
        <f t="shared" si="20"/>
        <v>11233</v>
      </c>
      <c r="E585" s="82">
        <f>E567</f>
        <v>6205</v>
      </c>
    </row>
    <row r="586" spans="1:5" ht="15">
      <c r="A586" s="75">
        <v>560</v>
      </c>
      <c r="B586" s="64" t="s">
        <v>192</v>
      </c>
      <c r="C586" s="82">
        <f t="shared" si="20"/>
        <v>5135</v>
      </c>
      <c r="D586" s="82">
        <f t="shared" si="20"/>
        <v>5135</v>
      </c>
      <c r="E586" s="82">
        <f>E568</f>
        <v>2575</v>
      </c>
    </row>
    <row r="587" spans="1:5" ht="15">
      <c r="A587" s="75">
        <v>580</v>
      </c>
      <c r="B587" s="64" t="s">
        <v>280</v>
      </c>
      <c r="C587" s="82">
        <f t="shared" si="20"/>
        <v>2952</v>
      </c>
      <c r="D587" s="82">
        <f t="shared" si="20"/>
        <v>2952</v>
      </c>
      <c r="E587" s="82">
        <f>E569</f>
        <v>870</v>
      </c>
    </row>
    <row r="588" spans="1:5" ht="15">
      <c r="A588" s="75">
        <v>1000</v>
      </c>
      <c r="B588" s="64" t="s">
        <v>198</v>
      </c>
      <c r="C588" s="82">
        <f>C528+C535+C541+C548+C558+C570+C578</f>
        <v>1711339</v>
      </c>
      <c r="D588" s="82">
        <f>D528+D535+D541+D548+D558+D570+D578</f>
        <v>1879735</v>
      </c>
      <c r="E588" s="82">
        <f>E528+E535+E541+E548+E558+E570+E578</f>
        <v>637451</v>
      </c>
    </row>
    <row r="589" spans="1:5" ht="15">
      <c r="A589" s="58">
        <v>1013</v>
      </c>
      <c r="B589" s="59" t="s">
        <v>201</v>
      </c>
      <c r="C589" s="82">
        <f>C559</f>
        <v>0</v>
      </c>
      <c r="D589" s="82">
        <f>D559</f>
        <v>374</v>
      </c>
      <c r="E589" s="82">
        <f>E559</f>
        <v>374</v>
      </c>
    </row>
    <row r="590" spans="1:5" ht="15">
      <c r="A590" s="75">
        <v>1015</v>
      </c>
      <c r="B590" s="64" t="s">
        <v>257</v>
      </c>
      <c r="C590" s="82">
        <f>C536+C542+C560+C571</f>
        <v>43000</v>
      </c>
      <c r="D590" s="82">
        <f>D536+D542+D560+D571</f>
        <v>42936</v>
      </c>
      <c r="E590" s="82">
        <f>E536+E542+E560+E571</f>
        <v>13309</v>
      </c>
    </row>
    <row r="591" spans="1:5" ht="15">
      <c r="A591" s="75">
        <v>1016</v>
      </c>
      <c r="B591" s="64" t="s">
        <v>293</v>
      </c>
      <c r="C591" s="82">
        <f>C537+C561</f>
        <v>113000</v>
      </c>
      <c r="D591" s="82">
        <f>D537+D561</f>
        <v>112920</v>
      </c>
      <c r="E591" s="82">
        <f>E537+E561</f>
        <v>26754</v>
      </c>
    </row>
    <row r="592" spans="1:5" ht="15">
      <c r="A592" s="75">
        <v>1020</v>
      </c>
      <c r="B592" s="64" t="s">
        <v>296</v>
      </c>
      <c r="C592" s="82">
        <f>C529+C538+C543+C549+C562+C572+C579</f>
        <v>935029</v>
      </c>
      <c r="D592" s="82">
        <f>D529+D538+D543+D549+D562+D572+D579</f>
        <v>1108079</v>
      </c>
      <c r="E592" s="82">
        <f>E529+E538+E543+E549+E562+E572+E579</f>
        <v>597014</v>
      </c>
    </row>
    <row r="593" spans="1:5" ht="15">
      <c r="A593" s="75">
        <v>1030</v>
      </c>
      <c r="B593" s="64" t="s">
        <v>228</v>
      </c>
      <c r="C593" s="82">
        <f>C544+C550</f>
        <v>615000</v>
      </c>
      <c r="D593" s="82">
        <f>D544+D550</f>
        <v>610166</v>
      </c>
      <c r="E593" s="82">
        <f>E544+E550</f>
        <v>0</v>
      </c>
    </row>
    <row r="594" spans="1:5" ht="15">
      <c r="A594" s="75">
        <v>1091</v>
      </c>
      <c r="B594" s="64" t="s">
        <v>199</v>
      </c>
      <c r="C594" s="82">
        <f>C573</f>
        <v>3060</v>
      </c>
      <c r="D594" s="82">
        <f>D573</f>
        <v>3060</v>
      </c>
      <c r="E594" s="82">
        <f>E573</f>
        <v>0</v>
      </c>
    </row>
    <row r="595" spans="1:5" ht="15">
      <c r="A595" s="75">
        <v>1098</v>
      </c>
      <c r="B595" s="64" t="s">
        <v>260</v>
      </c>
      <c r="C595" s="82">
        <f>C530+C551+C574</f>
        <v>2250</v>
      </c>
      <c r="D595" s="82">
        <f>D530+D551+D574</f>
        <v>2200</v>
      </c>
      <c r="E595" s="82">
        <f>E530+E551+E574</f>
        <v>0</v>
      </c>
    </row>
    <row r="596" spans="1:5" ht="15">
      <c r="A596" s="75">
        <v>1901</v>
      </c>
      <c r="B596" s="64" t="s">
        <v>262</v>
      </c>
      <c r="C596" s="82">
        <f>C575</f>
        <v>0</v>
      </c>
      <c r="D596" s="82">
        <f>D575+D580</f>
        <v>100</v>
      </c>
      <c r="E596" s="82">
        <f>E575+E580</f>
        <v>50</v>
      </c>
    </row>
    <row r="597" spans="1:5" ht="15">
      <c r="A597" s="75">
        <v>5100</v>
      </c>
      <c r="B597" s="64" t="s">
        <v>210</v>
      </c>
      <c r="C597" s="82">
        <f>C531+C545+C552</f>
        <v>172000</v>
      </c>
      <c r="D597" s="82">
        <f>D531+D545+D552</f>
        <v>190000</v>
      </c>
      <c r="E597" s="82">
        <f>E531+E545+E552</f>
        <v>73665</v>
      </c>
    </row>
    <row r="598" spans="1:5" ht="15">
      <c r="A598" s="75">
        <v>5200</v>
      </c>
      <c r="B598" s="64" t="s">
        <v>230</v>
      </c>
      <c r="C598" s="82">
        <f>C532+C553</f>
        <v>80000</v>
      </c>
      <c r="D598" s="82">
        <f>D532+D553</f>
        <v>45100</v>
      </c>
      <c r="E598" s="82">
        <f>E532+E553</f>
        <v>0</v>
      </c>
    </row>
    <row r="599" spans="1:5" ht="15">
      <c r="A599" s="75">
        <v>5309</v>
      </c>
      <c r="B599" s="64" t="s">
        <v>290</v>
      </c>
      <c r="C599" s="82">
        <f aca="true" t="shared" si="21" ref="C599:E600">C554</f>
        <v>177200</v>
      </c>
      <c r="D599" s="82">
        <f t="shared" si="21"/>
        <v>176931</v>
      </c>
      <c r="E599" s="82">
        <f t="shared" si="21"/>
        <v>27830</v>
      </c>
    </row>
    <row r="600" spans="1:5" ht="15">
      <c r="A600" s="75">
        <v>5400</v>
      </c>
      <c r="B600" s="64" t="s">
        <v>291</v>
      </c>
      <c r="C600" s="82">
        <f t="shared" si="21"/>
        <v>104960</v>
      </c>
      <c r="D600" s="82">
        <f t="shared" si="21"/>
        <v>104960</v>
      </c>
      <c r="E600" s="82">
        <f t="shared" si="21"/>
        <v>11218</v>
      </c>
    </row>
    <row r="601" spans="1:5" ht="15.75">
      <c r="A601" s="75"/>
      <c r="B601" s="56" t="s">
        <v>271</v>
      </c>
      <c r="C601" s="83">
        <f>C533+C539+C546+C556+C563+C576+C581</f>
        <v>2368739</v>
      </c>
      <c r="D601" s="83">
        <f>D533+D539+D546+D556+D563+D576+D581</f>
        <v>2520066</v>
      </c>
      <c r="E601" s="83">
        <f>E533+E539+E546+E556+E563+E576+E581</f>
        <v>812325</v>
      </c>
    </row>
    <row r="602" spans="1:5" ht="28.5">
      <c r="A602" s="62"/>
      <c r="B602" s="61" t="s">
        <v>252</v>
      </c>
      <c r="C602" s="82"/>
      <c r="D602" s="82"/>
      <c r="E602" s="82"/>
    </row>
    <row r="603" spans="1:5" ht="15">
      <c r="A603" s="58">
        <v>1000</v>
      </c>
      <c r="B603" s="59" t="s">
        <v>198</v>
      </c>
      <c r="C603" s="82">
        <f>C604</f>
        <v>815</v>
      </c>
      <c r="D603" s="82">
        <f>D604</f>
        <v>815</v>
      </c>
      <c r="E603" s="82">
        <f>E604</f>
        <v>0</v>
      </c>
    </row>
    <row r="604" spans="1:5" ht="15">
      <c r="A604" s="62">
        <v>1015</v>
      </c>
      <c r="B604" s="60" t="s">
        <v>205</v>
      </c>
      <c r="C604" s="82">
        <v>815</v>
      </c>
      <c r="D604" s="82">
        <v>815</v>
      </c>
      <c r="E604" s="82"/>
    </row>
    <row r="605" spans="1:5" ht="15">
      <c r="A605" s="62"/>
      <c r="B605" s="66" t="s">
        <v>193</v>
      </c>
      <c r="C605" s="83">
        <f>C603</f>
        <v>815</v>
      </c>
      <c r="D605" s="83">
        <f>D603</f>
        <v>815</v>
      </c>
      <c r="E605" s="83">
        <f>E603</f>
        <v>0</v>
      </c>
    </row>
    <row r="606" spans="1:5" ht="28.5">
      <c r="A606" s="75"/>
      <c r="B606" s="77" t="s">
        <v>298</v>
      </c>
      <c r="C606" s="83"/>
      <c r="D606" s="83"/>
      <c r="E606" s="83"/>
    </row>
    <row r="607" spans="1:5" ht="15">
      <c r="A607" s="58">
        <v>100</v>
      </c>
      <c r="B607" s="59" t="s">
        <v>195</v>
      </c>
      <c r="C607" s="82">
        <v>12565</v>
      </c>
      <c r="D607" s="82">
        <v>12365</v>
      </c>
      <c r="E607" s="82">
        <v>5401</v>
      </c>
    </row>
    <row r="608" spans="1:5" ht="15">
      <c r="A608" s="75">
        <v>200</v>
      </c>
      <c r="B608" s="64" t="s">
        <v>250</v>
      </c>
      <c r="C608" s="82">
        <v>971</v>
      </c>
      <c r="D608" s="82">
        <v>1171</v>
      </c>
      <c r="E608" s="82">
        <v>1051</v>
      </c>
    </row>
    <row r="609" spans="1:5" ht="15">
      <c r="A609" s="75">
        <v>551</v>
      </c>
      <c r="B609" s="64" t="s">
        <v>191</v>
      </c>
      <c r="C609" s="82">
        <v>1645</v>
      </c>
      <c r="D609" s="82">
        <v>1645</v>
      </c>
      <c r="E609" s="82">
        <v>826</v>
      </c>
    </row>
    <row r="610" spans="1:5" ht="15">
      <c r="A610" s="75">
        <v>560</v>
      </c>
      <c r="B610" s="64" t="s">
        <v>192</v>
      </c>
      <c r="C610" s="82">
        <v>615</v>
      </c>
      <c r="D610" s="82">
        <v>615</v>
      </c>
      <c r="E610" s="82">
        <v>309</v>
      </c>
    </row>
    <row r="611" spans="1:5" ht="15">
      <c r="A611" s="75">
        <v>580</v>
      </c>
      <c r="B611" s="64" t="s">
        <v>197</v>
      </c>
      <c r="C611" s="82">
        <v>53</v>
      </c>
      <c r="D611" s="82">
        <v>53</v>
      </c>
      <c r="E611" s="82">
        <v>30</v>
      </c>
    </row>
    <row r="612" spans="1:5" ht="15">
      <c r="A612" s="75">
        <v>1000</v>
      </c>
      <c r="B612" s="64" t="s">
        <v>198</v>
      </c>
      <c r="C612" s="82">
        <f>SUM(C613:C616)</f>
        <v>12510</v>
      </c>
      <c r="D612" s="82">
        <f>SUM(D613:D616)</f>
        <v>12510</v>
      </c>
      <c r="E612" s="82">
        <f>SUM(E613:E616)</f>
        <v>5783</v>
      </c>
    </row>
    <row r="613" spans="1:5" ht="15">
      <c r="A613" s="75">
        <v>1015</v>
      </c>
      <c r="B613" s="64" t="s">
        <v>257</v>
      </c>
      <c r="C613" s="82">
        <v>3800</v>
      </c>
      <c r="D613" s="82">
        <v>2800</v>
      </c>
      <c r="E613" s="82">
        <v>484</v>
      </c>
    </row>
    <row r="614" spans="1:5" ht="15">
      <c r="A614" s="75">
        <v>1016</v>
      </c>
      <c r="B614" s="64" t="s">
        <v>299</v>
      </c>
      <c r="C614" s="82">
        <v>7800</v>
      </c>
      <c r="D614" s="82">
        <v>6800</v>
      </c>
      <c r="E614" s="82">
        <v>3071</v>
      </c>
    </row>
    <row r="615" spans="1:5" ht="15">
      <c r="A615" s="75">
        <v>1020</v>
      </c>
      <c r="B615" s="64" t="s">
        <v>206</v>
      </c>
      <c r="C615" s="82">
        <v>535</v>
      </c>
      <c r="D615" s="82">
        <v>2535</v>
      </c>
      <c r="E615" s="82">
        <v>2228</v>
      </c>
    </row>
    <row r="616" spans="1:5" ht="15">
      <c r="A616" s="75">
        <v>1091</v>
      </c>
      <c r="B616" s="64" t="s">
        <v>199</v>
      </c>
      <c r="C616" s="82">
        <v>375</v>
      </c>
      <c r="D616" s="82">
        <v>375</v>
      </c>
      <c r="E616" s="82">
        <v>0</v>
      </c>
    </row>
    <row r="617" spans="1:5" ht="15">
      <c r="A617" s="75">
        <v>4500</v>
      </c>
      <c r="B617" s="59" t="s">
        <v>254</v>
      </c>
      <c r="C617" s="82">
        <v>28000</v>
      </c>
      <c r="D617" s="82">
        <v>28000</v>
      </c>
      <c r="E617" s="82">
        <v>10500</v>
      </c>
    </row>
    <row r="618" spans="1:5" ht="15">
      <c r="A618" s="75">
        <v>5200</v>
      </c>
      <c r="B618" s="64" t="s">
        <v>230</v>
      </c>
      <c r="C618" s="82">
        <v>43200</v>
      </c>
      <c r="D618" s="82">
        <v>43200</v>
      </c>
      <c r="E618" s="82">
        <v>43195</v>
      </c>
    </row>
    <row r="619" spans="1:5" ht="15">
      <c r="A619" s="75"/>
      <c r="B619" s="74" t="s">
        <v>193</v>
      </c>
      <c r="C619" s="83">
        <f>SUM(C607:C612)+C617+C618</f>
        <v>99559</v>
      </c>
      <c r="D619" s="83">
        <f>SUM(D607:D612)+D617+D618</f>
        <v>99559</v>
      </c>
      <c r="E619" s="83">
        <f>SUM(E607:E612)+E617+E618</f>
        <v>67095</v>
      </c>
    </row>
    <row r="620" spans="1:5" ht="28.5">
      <c r="A620" s="62"/>
      <c r="B620" s="61" t="s">
        <v>253</v>
      </c>
      <c r="C620" s="82"/>
      <c r="D620" s="83"/>
      <c r="E620" s="83"/>
    </row>
    <row r="621" spans="1:5" ht="15">
      <c r="A621" s="58">
        <v>4500</v>
      </c>
      <c r="B621" s="59" t="s">
        <v>254</v>
      </c>
      <c r="C621" s="82">
        <v>148090</v>
      </c>
      <c r="D621" s="82">
        <v>163248</v>
      </c>
      <c r="E621" s="82">
        <v>79558</v>
      </c>
    </row>
    <row r="622" spans="1:5" ht="15">
      <c r="A622" s="75">
        <v>5100</v>
      </c>
      <c r="B622" s="64" t="s">
        <v>210</v>
      </c>
      <c r="C622" s="82"/>
      <c r="D622" s="82"/>
      <c r="E622" s="82"/>
    </row>
    <row r="623" spans="1:5" ht="15">
      <c r="A623" s="75">
        <v>5200</v>
      </c>
      <c r="B623" s="64" t="s">
        <v>230</v>
      </c>
      <c r="C623" s="82">
        <v>80000</v>
      </c>
      <c r="D623" s="82">
        <v>60000</v>
      </c>
      <c r="E623" s="82"/>
    </row>
    <row r="624" spans="1:5" ht="15">
      <c r="A624" s="75"/>
      <c r="B624" s="66" t="s">
        <v>193</v>
      </c>
      <c r="C624" s="83">
        <f>C621+C622+C623</f>
        <v>228090</v>
      </c>
      <c r="D624" s="83">
        <f>D621+D622+D623</f>
        <v>223248</v>
      </c>
      <c r="E624" s="83">
        <f>E621+E622+E623</f>
        <v>79558</v>
      </c>
    </row>
    <row r="625" spans="1:5" ht="15">
      <c r="A625" s="95" t="s">
        <v>222</v>
      </c>
      <c r="B625" s="64" t="s">
        <v>223</v>
      </c>
      <c r="C625" s="82">
        <v>4416</v>
      </c>
      <c r="D625" s="82">
        <v>1258</v>
      </c>
      <c r="E625" s="82"/>
    </row>
    <row r="626" spans="1:5" ht="15">
      <c r="A626" s="62"/>
      <c r="B626" s="66" t="s">
        <v>193</v>
      </c>
      <c r="C626" s="83">
        <f>C624+C625</f>
        <v>232506</v>
      </c>
      <c r="D626" s="83">
        <f>D624+D625</f>
        <v>224506</v>
      </c>
      <c r="E626" s="83">
        <f>E624+E625</f>
        <v>79558</v>
      </c>
    </row>
    <row r="627" spans="1:5" ht="28.5">
      <c r="A627" s="77"/>
      <c r="B627" s="77" t="s">
        <v>300</v>
      </c>
      <c r="C627" s="83"/>
      <c r="D627" s="83"/>
      <c r="E627" s="83"/>
    </row>
    <row r="628" spans="1:5" ht="15">
      <c r="A628" s="58">
        <v>100</v>
      </c>
      <c r="B628" s="73" t="s">
        <v>195</v>
      </c>
      <c r="C628" s="82">
        <v>16391</v>
      </c>
      <c r="D628" s="82">
        <v>16036</v>
      </c>
      <c r="E628" s="82">
        <v>9047</v>
      </c>
    </row>
    <row r="629" spans="1:5" ht="15">
      <c r="A629" s="58">
        <v>200</v>
      </c>
      <c r="B629" s="59" t="s">
        <v>215</v>
      </c>
      <c r="C629" s="82">
        <v>8160</v>
      </c>
      <c r="D629" s="82">
        <v>8160</v>
      </c>
      <c r="E629" s="82">
        <v>3918</v>
      </c>
    </row>
    <row r="630" spans="1:5" ht="15">
      <c r="A630" s="58">
        <v>551</v>
      </c>
      <c r="B630" s="73" t="s">
        <v>216</v>
      </c>
      <c r="C630" s="82">
        <v>2578</v>
      </c>
      <c r="D630" s="82">
        <v>2578</v>
      </c>
      <c r="E630" s="82">
        <v>1609</v>
      </c>
    </row>
    <row r="631" spans="1:5" ht="15">
      <c r="A631" s="58">
        <v>560</v>
      </c>
      <c r="B631" s="73" t="s">
        <v>218</v>
      </c>
      <c r="C631" s="82">
        <v>1178</v>
      </c>
      <c r="D631" s="82">
        <v>1178</v>
      </c>
      <c r="E631" s="82">
        <v>639</v>
      </c>
    </row>
    <row r="632" spans="1:5" ht="15">
      <c r="A632" s="58">
        <v>580</v>
      </c>
      <c r="B632" s="73" t="s">
        <v>232</v>
      </c>
      <c r="C632" s="82">
        <v>459</v>
      </c>
      <c r="D632" s="82">
        <v>459</v>
      </c>
      <c r="E632" s="82">
        <v>162</v>
      </c>
    </row>
    <row r="633" spans="1:5" ht="15">
      <c r="A633" s="58">
        <v>1000</v>
      </c>
      <c r="B633" s="73" t="s">
        <v>198</v>
      </c>
      <c r="C633" s="82">
        <f>SUM(C634:C637)</f>
        <v>4200</v>
      </c>
      <c r="D633" s="82">
        <f>SUM(D634:D637)</f>
        <v>4555</v>
      </c>
      <c r="E633" s="82">
        <f>SUM(E634:E637)</f>
        <v>3509</v>
      </c>
    </row>
    <row r="634" spans="1:5" ht="15">
      <c r="A634" s="58">
        <v>1015</v>
      </c>
      <c r="B634" s="73" t="s">
        <v>257</v>
      </c>
      <c r="C634" s="82">
        <v>1700</v>
      </c>
      <c r="D634" s="82">
        <v>1700</v>
      </c>
      <c r="E634" s="82">
        <v>1579</v>
      </c>
    </row>
    <row r="635" spans="1:5" ht="15">
      <c r="A635" s="58">
        <v>1016</v>
      </c>
      <c r="B635" s="73" t="s">
        <v>275</v>
      </c>
      <c r="C635" s="82">
        <v>510</v>
      </c>
      <c r="D635" s="82">
        <v>1010</v>
      </c>
      <c r="E635" s="82">
        <v>551</v>
      </c>
    </row>
    <row r="636" spans="1:5" ht="15">
      <c r="A636" s="58">
        <v>1020</v>
      </c>
      <c r="B636" s="73" t="s">
        <v>206</v>
      </c>
      <c r="C636" s="82">
        <v>1500</v>
      </c>
      <c r="D636" s="82">
        <v>1845</v>
      </c>
      <c r="E636" s="82">
        <v>1379</v>
      </c>
    </row>
    <row r="637" spans="1:5" ht="15">
      <c r="A637" s="75">
        <v>1091</v>
      </c>
      <c r="B637" s="64" t="s">
        <v>199</v>
      </c>
      <c r="C637" s="82">
        <v>490</v>
      </c>
      <c r="D637" s="82"/>
      <c r="E637" s="82"/>
    </row>
    <row r="638" spans="1:5" ht="15">
      <c r="A638" s="58">
        <v>4200</v>
      </c>
      <c r="B638" s="73" t="s">
        <v>301</v>
      </c>
      <c r="C638" s="82">
        <v>500</v>
      </c>
      <c r="D638" s="82">
        <v>500</v>
      </c>
      <c r="E638" s="82">
        <v>172</v>
      </c>
    </row>
    <row r="639" spans="1:5" ht="15" hidden="1">
      <c r="A639" s="75">
        <v>5100</v>
      </c>
      <c r="B639" s="64" t="s">
        <v>210</v>
      </c>
      <c r="C639" s="82"/>
      <c r="D639" s="82"/>
      <c r="E639" s="82"/>
    </row>
    <row r="640" spans="1:5" ht="15">
      <c r="A640" s="75">
        <v>5503</v>
      </c>
      <c r="B640" s="64" t="s">
        <v>302</v>
      </c>
      <c r="C640" s="82">
        <v>5040</v>
      </c>
      <c r="D640" s="82">
        <v>5040</v>
      </c>
      <c r="E640" s="82"/>
    </row>
    <row r="641" spans="1:5" ht="15">
      <c r="A641" s="75"/>
      <c r="B641" s="74" t="s">
        <v>193</v>
      </c>
      <c r="C641" s="83">
        <f>SUM(C628:C633)+C638+C639+C640</f>
        <v>38506</v>
      </c>
      <c r="D641" s="83">
        <f>SUM(D628:D633)+D638+D639+D640</f>
        <v>38506</v>
      </c>
      <c r="E641" s="83">
        <f>SUM(E628:E633)+E638+E639+E640</f>
        <v>19056</v>
      </c>
    </row>
    <row r="642" spans="1:5" ht="28.5">
      <c r="A642" s="75"/>
      <c r="B642" s="77" t="s">
        <v>303</v>
      </c>
      <c r="C642" s="83"/>
      <c r="D642" s="83"/>
      <c r="E642" s="83"/>
    </row>
    <row r="643" spans="1:5" ht="15">
      <c r="A643" s="75">
        <v>1000</v>
      </c>
      <c r="B643" s="64" t="s">
        <v>198</v>
      </c>
      <c r="C643" s="82">
        <f>SUM(C644:C647)</f>
        <v>93000</v>
      </c>
      <c r="D643" s="82">
        <f>SUM(D644:D647)</f>
        <v>93000</v>
      </c>
      <c r="E643" s="82">
        <f>SUM(E644:E647)</f>
        <v>33859</v>
      </c>
    </row>
    <row r="644" spans="1:5" ht="15">
      <c r="A644" s="62">
        <v>1011</v>
      </c>
      <c r="B644" s="60" t="s">
        <v>220</v>
      </c>
      <c r="C644" s="82">
        <v>18000</v>
      </c>
      <c r="D644" s="82">
        <v>18000</v>
      </c>
      <c r="E644" s="82">
        <v>3815</v>
      </c>
    </row>
    <row r="645" spans="1:5" ht="15">
      <c r="A645" s="58">
        <v>1014</v>
      </c>
      <c r="B645" s="59" t="s">
        <v>221</v>
      </c>
      <c r="C645" s="82"/>
      <c r="D645" s="82">
        <v>1407</v>
      </c>
      <c r="E645" s="82">
        <v>1376</v>
      </c>
    </row>
    <row r="646" spans="1:5" ht="15">
      <c r="A646" s="75">
        <v>1015</v>
      </c>
      <c r="B646" s="64" t="s">
        <v>257</v>
      </c>
      <c r="C646" s="82">
        <v>15000</v>
      </c>
      <c r="D646" s="82">
        <v>14280</v>
      </c>
      <c r="E646" s="82">
        <v>13998</v>
      </c>
    </row>
    <row r="647" spans="1:5" ht="15">
      <c r="A647" s="75">
        <v>1020</v>
      </c>
      <c r="B647" s="64" t="s">
        <v>206</v>
      </c>
      <c r="C647" s="82">
        <v>60000</v>
      </c>
      <c r="D647" s="82">
        <v>59313</v>
      </c>
      <c r="E647" s="82">
        <v>14670</v>
      </c>
    </row>
    <row r="648" spans="1:5" ht="15">
      <c r="A648" s="75"/>
      <c r="B648" s="74" t="s">
        <v>193</v>
      </c>
      <c r="C648" s="83">
        <f>C643</f>
        <v>93000</v>
      </c>
      <c r="D648" s="83">
        <f>D643</f>
        <v>93000</v>
      </c>
      <c r="E648" s="83">
        <f>E643</f>
        <v>33859</v>
      </c>
    </row>
    <row r="649" spans="1:5" ht="30" customHeight="1">
      <c r="A649" s="75"/>
      <c r="B649" s="96" t="s">
        <v>304</v>
      </c>
      <c r="C649" s="83"/>
      <c r="D649" s="83"/>
      <c r="E649" s="83"/>
    </row>
    <row r="650" spans="1:5" ht="15">
      <c r="A650" s="58">
        <v>100</v>
      </c>
      <c r="B650" s="73" t="s">
        <v>195</v>
      </c>
      <c r="C650" s="82">
        <f aca="true" t="shared" si="22" ref="C650:E654">C607+C628</f>
        <v>28956</v>
      </c>
      <c r="D650" s="82">
        <f t="shared" si="22"/>
        <v>28401</v>
      </c>
      <c r="E650" s="82">
        <f t="shared" si="22"/>
        <v>14448</v>
      </c>
    </row>
    <row r="651" spans="1:5" ht="15">
      <c r="A651" s="58">
        <v>200</v>
      </c>
      <c r="B651" s="59" t="s">
        <v>215</v>
      </c>
      <c r="C651" s="82">
        <f t="shared" si="22"/>
        <v>9131</v>
      </c>
      <c r="D651" s="82">
        <f t="shared" si="22"/>
        <v>9331</v>
      </c>
      <c r="E651" s="82">
        <f t="shared" si="22"/>
        <v>4969</v>
      </c>
    </row>
    <row r="652" spans="1:5" ht="15">
      <c r="A652" s="58">
        <v>551</v>
      </c>
      <c r="B652" s="73" t="s">
        <v>216</v>
      </c>
      <c r="C652" s="82">
        <f t="shared" si="22"/>
        <v>4223</v>
      </c>
      <c r="D652" s="82">
        <f t="shared" si="22"/>
        <v>4223</v>
      </c>
      <c r="E652" s="82">
        <f t="shared" si="22"/>
        <v>2435</v>
      </c>
    </row>
    <row r="653" spans="1:5" ht="15">
      <c r="A653" s="58">
        <v>560</v>
      </c>
      <c r="B653" s="73" t="s">
        <v>218</v>
      </c>
      <c r="C653" s="82">
        <f t="shared" si="22"/>
        <v>1793</v>
      </c>
      <c r="D653" s="82">
        <f t="shared" si="22"/>
        <v>1793</v>
      </c>
      <c r="E653" s="82">
        <f t="shared" si="22"/>
        <v>948</v>
      </c>
    </row>
    <row r="654" spans="1:5" ht="15">
      <c r="A654" s="58">
        <v>580</v>
      </c>
      <c r="B654" s="73" t="s">
        <v>232</v>
      </c>
      <c r="C654" s="82">
        <f t="shared" si="22"/>
        <v>512</v>
      </c>
      <c r="D654" s="82">
        <f t="shared" si="22"/>
        <v>512</v>
      </c>
      <c r="E654" s="82">
        <f t="shared" si="22"/>
        <v>192</v>
      </c>
    </row>
    <row r="655" spans="1:5" ht="15">
      <c r="A655" s="58">
        <v>1000</v>
      </c>
      <c r="B655" s="73" t="s">
        <v>198</v>
      </c>
      <c r="C655" s="82">
        <f>C603+C612+C633+C643</f>
        <v>110525</v>
      </c>
      <c r="D655" s="82">
        <f>D603+D612+D633+D643</f>
        <v>110880</v>
      </c>
      <c r="E655" s="82">
        <f>E603+E612+E633+E643</f>
        <v>43151</v>
      </c>
    </row>
    <row r="656" spans="1:5" ht="15">
      <c r="A656" s="62">
        <v>1011</v>
      </c>
      <c r="B656" s="60" t="s">
        <v>220</v>
      </c>
      <c r="C656" s="82">
        <f aca="true" t="shared" si="23" ref="C656:E657">C644</f>
        <v>18000</v>
      </c>
      <c r="D656" s="82">
        <f t="shared" si="23"/>
        <v>18000</v>
      </c>
      <c r="E656" s="82">
        <f t="shared" si="23"/>
        <v>3815</v>
      </c>
    </row>
    <row r="657" spans="1:5" ht="15">
      <c r="A657" s="58">
        <v>1014</v>
      </c>
      <c r="B657" s="59" t="s">
        <v>221</v>
      </c>
      <c r="C657" s="82">
        <f t="shared" si="23"/>
        <v>0</v>
      </c>
      <c r="D657" s="82">
        <f t="shared" si="23"/>
        <v>1407</v>
      </c>
      <c r="E657" s="82">
        <f t="shared" si="23"/>
        <v>1376</v>
      </c>
    </row>
    <row r="658" spans="1:5" ht="15">
      <c r="A658" s="58">
        <v>1015</v>
      </c>
      <c r="B658" s="73" t="s">
        <v>257</v>
      </c>
      <c r="C658" s="82">
        <f>C604+C613+C634+C646</f>
        <v>21315</v>
      </c>
      <c r="D658" s="82">
        <f>D604+D613+D634+D646</f>
        <v>19595</v>
      </c>
      <c r="E658" s="82">
        <f>E604+E613+E634+E646</f>
        <v>16061</v>
      </c>
    </row>
    <row r="659" spans="1:5" ht="15">
      <c r="A659" s="58">
        <v>1016</v>
      </c>
      <c r="B659" s="73" t="s">
        <v>275</v>
      </c>
      <c r="C659" s="82">
        <f>C614+C635</f>
        <v>8310</v>
      </c>
      <c r="D659" s="82">
        <f>D614+D635</f>
        <v>7810</v>
      </c>
      <c r="E659" s="82">
        <f>E614+E635</f>
        <v>3622</v>
      </c>
    </row>
    <row r="660" spans="1:5" ht="15">
      <c r="A660" s="58">
        <v>1020</v>
      </c>
      <c r="B660" s="73" t="s">
        <v>206</v>
      </c>
      <c r="C660" s="82">
        <f>C615+C636+C647</f>
        <v>62035</v>
      </c>
      <c r="D660" s="82">
        <f>D615+D636+D647</f>
        <v>63693</v>
      </c>
      <c r="E660" s="82">
        <f>E615+E636+E647</f>
        <v>18277</v>
      </c>
    </row>
    <row r="661" spans="1:5" ht="15">
      <c r="A661" s="75">
        <v>1091</v>
      </c>
      <c r="B661" s="64" t="s">
        <v>199</v>
      </c>
      <c r="C661" s="82">
        <f>C616+C637</f>
        <v>865</v>
      </c>
      <c r="D661" s="82">
        <f>D616+D637</f>
        <v>375</v>
      </c>
      <c r="E661" s="82">
        <f>E616+E637</f>
        <v>0</v>
      </c>
    </row>
    <row r="662" spans="1:5" ht="15">
      <c r="A662" s="58">
        <v>4200</v>
      </c>
      <c r="B662" s="73" t="s">
        <v>301</v>
      </c>
      <c r="C662" s="82">
        <f>C638</f>
        <v>500</v>
      </c>
      <c r="D662" s="82">
        <f>D638</f>
        <v>500</v>
      </c>
      <c r="E662" s="82">
        <f>E638</f>
        <v>172</v>
      </c>
    </row>
    <row r="663" spans="1:5" ht="15">
      <c r="A663" s="75">
        <v>4500</v>
      </c>
      <c r="B663" s="59" t="s">
        <v>254</v>
      </c>
      <c r="C663" s="82">
        <f>C617+C621</f>
        <v>176090</v>
      </c>
      <c r="D663" s="82">
        <f>D617+D621</f>
        <v>191248</v>
      </c>
      <c r="E663" s="82">
        <f>E617+E621</f>
        <v>90058</v>
      </c>
    </row>
    <row r="664" spans="1:5" ht="15">
      <c r="A664" s="75">
        <v>5200</v>
      </c>
      <c r="B664" s="64" t="s">
        <v>230</v>
      </c>
      <c r="C664" s="82">
        <f>C618+C623</f>
        <v>123200</v>
      </c>
      <c r="D664" s="82">
        <f>D618+D623</f>
        <v>103200</v>
      </c>
      <c r="E664" s="82">
        <f>E618+E623</f>
        <v>43195</v>
      </c>
    </row>
    <row r="665" spans="1:5" ht="15">
      <c r="A665" s="75">
        <v>5503</v>
      </c>
      <c r="B665" s="64" t="s">
        <v>302</v>
      </c>
      <c r="C665" s="82">
        <f>C640</f>
        <v>5040</v>
      </c>
      <c r="D665" s="82">
        <f>D640</f>
        <v>5040</v>
      </c>
      <c r="E665" s="82">
        <f>E640</f>
        <v>0</v>
      </c>
    </row>
    <row r="666" spans="1:5" ht="15.75">
      <c r="A666" s="75"/>
      <c r="B666" s="56" t="s">
        <v>313</v>
      </c>
      <c r="C666" s="83">
        <f>C605+C619+C624+C641+C648</f>
        <v>459970</v>
      </c>
      <c r="D666" s="83">
        <f>D605+D619+D624+D641+D648</f>
        <v>455128</v>
      </c>
      <c r="E666" s="83">
        <f>E605+E619+E624+E641+E648</f>
        <v>199568</v>
      </c>
    </row>
    <row r="667" spans="1:5" ht="15">
      <c r="A667" s="95" t="s">
        <v>222</v>
      </c>
      <c r="B667" s="64" t="s">
        <v>223</v>
      </c>
      <c r="C667" s="82">
        <f>C625</f>
        <v>4416</v>
      </c>
      <c r="D667" s="82">
        <f>D625</f>
        <v>1258</v>
      </c>
      <c r="E667" s="82">
        <f>E625</f>
        <v>0</v>
      </c>
    </row>
    <row r="668" spans="1:5" ht="15.75">
      <c r="A668" s="95"/>
      <c r="B668" s="56" t="s">
        <v>271</v>
      </c>
      <c r="C668" s="83">
        <f>C605+C619+C626+C641+C648</f>
        <v>464386</v>
      </c>
      <c r="D668" s="83">
        <f>D605+D619+D626+D641+D648</f>
        <v>456386</v>
      </c>
      <c r="E668" s="83">
        <f>E605+E619+E626+E641+E648</f>
        <v>199568</v>
      </c>
    </row>
    <row r="669" spans="1:5" ht="28.5" customHeight="1">
      <c r="A669" s="75"/>
      <c r="B669" s="77" t="s">
        <v>305</v>
      </c>
      <c r="C669" s="83"/>
      <c r="D669" s="83"/>
      <c r="E669" s="83"/>
    </row>
    <row r="670" spans="1:5" ht="15">
      <c r="A670" s="75">
        <v>1000</v>
      </c>
      <c r="B670" s="64" t="s">
        <v>198</v>
      </c>
      <c r="C670" s="82">
        <f>SUM(C671:C672)</f>
        <v>132886</v>
      </c>
      <c r="D670" s="82">
        <f>SUM(D671:D672)</f>
        <v>132886</v>
      </c>
      <c r="E670" s="82">
        <f>SUM(E671:E672)</f>
        <v>94535</v>
      </c>
    </row>
    <row r="671" spans="1:5" ht="15">
      <c r="A671" s="75">
        <v>1020</v>
      </c>
      <c r="B671" s="64" t="s">
        <v>206</v>
      </c>
      <c r="C671" s="82">
        <v>132886</v>
      </c>
      <c r="D671" s="82">
        <v>132886</v>
      </c>
      <c r="E671" s="82">
        <v>94535</v>
      </c>
    </row>
    <row r="672" spans="1:5" ht="15" hidden="1">
      <c r="A672" s="75">
        <v>1030</v>
      </c>
      <c r="B672" s="64" t="s">
        <v>228</v>
      </c>
      <c r="C672" s="82"/>
      <c r="D672" s="82"/>
      <c r="E672" s="82"/>
    </row>
    <row r="673" spans="1:5" ht="15">
      <c r="A673" s="75">
        <v>5100</v>
      </c>
      <c r="B673" s="64" t="s">
        <v>210</v>
      </c>
      <c r="C673" s="82">
        <v>251018</v>
      </c>
      <c r="D673" s="82">
        <v>251018</v>
      </c>
      <c r="E673" s="82"/>
    </row>
    <row r="674" spans="1:5" ht="15">
      <c r="A674" s="75">
        <v>5200</v>
      </c>
      <c r="B674" s="64" t="s">
        <v>230</v>
      </c>
      <c r="C674" s="82">
        <v>39600</v>
      </c>
      <c r="D674" s="82">
        <v>39600</v>
      </c>
      <c r="E674" s="82"/>
    </row>
    <row r="675" spans="1:5" ht="15">
      <c r="A675" s="75"/>
      <c r="B675" s="74" t="s">
        <v>193</v>
      </c>
      <c r="C675" s="83">
        <f>C670+C673+C674</f>
        <v>423504</v>
      </c>
      <c r="D675" s="83">
        <f>D670+D673+D674</f>
        <v>423504</v>
      </c>
      <c r="E675" s="83">
        <f>E670+E673+E674</f>
        <v>94535</v>
      </c>
    </row>
    <row r="676" spans="1:5" ht="15">
      <c r="A676" s="95" t="s">
        <v>222</v>
      </c>
      <c r="B676" s="64" t="s">
        <v>223</v>
      </c>
      <c r="C676" s="82">
        <v>20755</v>
      </c>
      <c r="D676" s="82">
        <v>20755</v>
      </c>
      <c r="E676" s="83"/>
    </row>
    <row r="677" spans="1:5" ht="15">
      <c r="A677" s="75"/>
      <c r="B677" s="74" t="s">
        <v>193</v>
      </c>
      <c r="C677" s="83">
        <f>C675+C676</f>
        <v>444259</v>
      </c>
      <c r="D677" s="83">
        <f>D675+D676</f>
        <v>444259</v>
      </c>
      <c r="E677" s="83">
        <f>E675+E676</f>
        <v>94535</v>
      </c>
    </row>
    <row r="678" spans="1:5" ht="29.25" customHeight="1">
      <c r="A678" s="75"/>
      <c r="B678" s="77" t="s">
        <v>306</v>
      </c>
      <c r="C678" s="83"/>
      <c r="D678" s="83"/>
      <c r="E678" s="83"/>
    </row>
    <row r="679" spans="1:5" ht="15">
      <c r="A679" s="58">
        <v>100</v>
      </c>
      <c r="B679" s="73" t="s">
        <v>195</v>
      </c>
      <c r="C679" s="82">
        <v>51076</v>
      </c>
      <c r="D679" s="82">
        <v>51076</v>
      </c>
      <c r="E679" s="82">
        <v>22454</v>
      </c>
    </row>
    <row r="680" spans="1:5" ht="15">
      <c r="A680" s="75">
        <v>551</v>
      </c>
      <c r="B680" s="64" t="s">
        <v>191</v>
      </c>
      <c r="C680" s="82">
        <v>6444</v>
      </c>
      <c r="D680" s="82">
        <v>6444</v>
      </c>
      <c r="E680" s="82">
        <v>2721</v>
      </c>
    </row>
    <row r="681" spans="1:5" ht="15">
      <c r="A681" s="75">
        <v>560</v>
      </c>
      <c r="B681" s="64" t="s">
        <v>192</v>
      </c>
      <c r="C681" s="82">
        <v>2464</v>
      </c>
      <c r="D681" s="82">
        <v>2464</v>
      </c>
      <c r="E681" s="82">
        <v>1137</v>
      </c>
    </row>
    <row r="682" spans="1:5" ht="15">
      <c r="A682" s="75">
        <v>580</v>
      </c>
      <c r="B682" s="64" t="s">
        <v>197</v>
      </c>
      <c r="C682" s="82">
        <v>875</v>
      </c>
      <c r="D682" s="82">
        <v>875</v>
      </c>
      <c r="E682" s="82">
        <v>429</v>
      </c>
    </row>
    <row r="683" spans="1:5" ht="15">
      <c r="A683" s="75">
        <v>1000</v>
      </c>
      <c r="B683" s="64" t="s">
        <v>198</v>
      </c>
      <c r="C683" s="82">
        <f>SUM(C684:C690)</f>
        <v>116778</v>
      </c>
      <c r="D683" s="82">
        <f>SUM(D684:D690)</f>
        <v>112461</v>
      </c>
      <c r="E683" s="82">
        <f>SUM(E684:E690)</f>
        <v>58683</v>
      </c>
    </row>
    <row r="684" spans="1:5" ht="15">
      <c r="A684" s="75">
        <v>1015</v>
      </c>
      <c r="B684" s="64" t="s">
        <v>257</v>
      </c>
      <c r="C684" s="82">
        <v>12000</v>
      </c>
      <c r="D684" s="82">
        <v>13800</v>
      </c>
      <c r="E684" s="82">
        <v>12728</v>
      </c>
    </row>
    <row r="685" spans="1:5" ht="15">
      <c r="A685" s="75">
        <v>1016</v>
      </c>
      <c r="B685" s="64" t="s">
        <v>299</v>
      </c>
      <c r="C685" s="82">
        <v>68650</v>
      </c>
      <c r="D685" s="82">
        <v>68650</v>
      </c>
      <c r="E685" s="82">
        <v>37844</v>
      </c>
    </row>
    <row r="686" spans="1:5" ht="15">
      <c r="A686" s="75">
        <v>1020</v>
      </c>
      <c r="B686" s="64" t="s">
        <v>206</v>
      </c>
      <c r="C686" s="82">
        <v>7000</v>
      </c>
      <c r="D686" s="82">
        <v>9000</v>
      </c>
      <c r="E686" s="82">
        <v>7887</v>
      </c>
    </row>
    <row r="687" spans="1:5" ht="15">
      <c r="A687" s="75">
        <v>1030</v>
      </c>
      <c r="B687" s="64" t="s">
        <v>228</v>
      </c>
      <c r="C687" s="82">
        <v>5000</v>
      </c>
      <c r="D687" s="82">
        <v>1180</v>
      </c>
      <c r="E687" s="82"/>
    </row>
    <row r="688" spans="1:5" ht="15">
      <c r="A688" s="58">
        <v>1062</v>
      </c>
      <c r="B688" s="59" t="s">
        <v>307</v>
      </c>
      <c r="C688" s="82">
        <v>17308</v>
      </c>
      <c r="D688" s="82">
        <v>17308</v>
      </c>
      <c r="E688" s="82">
        <v>224</v>
      </c>
    </row>
    <row r="689" spans="1:5" ht="15">
      <c r="A689" s="75">
        <v>1091</v>
      </c>
      <c r="B689" s="64" t="s">
        <v>199</v>
      </c>
      <c r="C689" s="82">
        <v>1530</v>
      </c>
      <c r="D689" s="82">
        <v>1530</v>
      </c>
      <c r="E689" s="82"/>
    </row>
    <row r="690" spans="1:5" ht="15">
      <c r="A690" s="75">
        <v>1098</v>
      </c>
      <c r="B690" s="64" t="s">
        <v>260</v>
      </c>
      <c r="C690" s="82">
        <v>5290</v>
      </c>
      <c r="D690" s="82">
        <v>993</v>
      </c>
      <c r="E690" s="82"/>
    </row>
    <row r="691" spans="1:5" ht="15">
      <c r="A691" s="75">
        <v>1901</v>
      </c>
      <c r="B691" s="64" t="s">
        <v>262</v>
      </c>
      <c r="C691" s="82"/>
      <c r="D691" s="82">
        <v>4317</v>
      </c>
      <c r="E691" s="82">
        <v>4317</v>
      </c>
    </row>
    <row r="692" spans="1:5" ht="15">
      <c r="A692" s="75"/>
      <c r="B692" s="74" t="s">
        <v>193</v>
      </c>
      <c r="C692" s="83">
        <f>SUM(C679:C683)</f>
        <v>177637</v>
      </c>
      <c r="D692" s="83">
        <f>SUM(D679:D683)+D691</f>
        <v>177637</v>
      </c>
      <c r="E692" s="83">
        <f>SUM(E679:E683)+E691</f>
        <v>89741</v>
      </c>
    </row>
    <row r="693" spans="1:5" ht="28.5">
      <c r="A693" s="75"/>
      <c r="B693" s="77" t="s">
        <v>308</v>
      </c>
      <c r="C693" s="83"/>
      <c r="D693" s="83"/>
      <c r="E693" s="83"/>
    </row>
    <row r="694" spans="1:5" ht="15">
      <c r="A694" s="58">
        <v>100</v>
      </c>
      <c r="B694" s="73" t="s">
        <v>195</v>
      </c>
      <c r="C694" s="82">
        <v>65847</v>
      </c>
      <c r="D694" s="82">
        <v>65847</v>
      </c>
      <c r="E694" s="82">
        <v>36227</v>
      </c>
    </row>
    <row r="695" spans="1:5" ht="15">
      <c r="A695" s="75">
        <v>200</v>
      </c>
      <c r="B695" s="64" t="s">
        <v>250</v>
      </c>
      <c r="C695" s="82">
        <v>25050</v>
      </c>
      <c r="D695" s="82">
        <v>25050</v>
      </c>
      <c r="E695" s="82">
        <v>6379</v>
      </c>
    </row>
    <row r="696" spans="1:214" ht="15">
      <c r="A696" s="75">
        <v>551</v>
      </c>
      <c r="B696" s="64" t="s">
        <v>191</v>
      </c>
      <c r="C696" s="82">
        <v>9752</v>
      </c>
      <c r="D696" s="82">
        <v>9752</v>
      </c>
      <c r="E696" s="82">
        <v>4341</v>
      </c>
      <c r="HF696" s="79">
        <f>SUM(A696:HE696)</f>
        <v>24396</v>
      </c>
    </row>
    <row r="697" spans="1:214" ht="15">
      <c r="A697" s="75">
        <v>560</v>
      </c>
      <c r="B697" s="64" t="s">
        <v>192</v>
      </c>
      <c r="C697" s="82">
        <v>4458</v>
      </c>
      <c r="D697" s="82">
        <v>4458</v>
      </c>
      <c r="E697" s="82">
        <v>2139</v>
      </c>
      <c r="HF697" s="79">
        <f>SUM(A697:HE697)</f>
        <v>11615</v>
      </c>
    </row>
    <row r="698" spans="1:214" ht="15">
      <c r="A698" s="75">
        <v>580</v>
      </c>
      <c r="B698" s="64" t="s">
        <v>280</v>
      </c>
      <c r="C698" s="82">
        <v>2600</v>
      </c>
      <c r="D698" s="82">
        <v>2600</v>
      </c>
      <c r="E698" s="82">
        <v>1056</v>
      </c>
      <c r="HF698" s="79">
        <f>SUM(A698:HE698)</f>
        <v>6836</v>
      </c>
    </row>
    <row r="699" spans="1:5" ht="15">
      <c r="A699" s="75">
        <v>1000</v>
      </c>
      <c r="B699" s="64" t="s">
        <v>198</v>
      </c>
      <c r="C699" s="82">
        <f>SUM(C700:C707)</f>
        <v>249025</v>
      </c>
      <c r="D699" s="82">
        <f>SUM(D700:D707)</f>
        <v>242544</v>
      </c>
      <c r="E699" s="82">
        <f>SUM(E700:E707)</f>
        <v>43662</v>
      </c>
    </row>
    <row r="700" spans="1:5" ht="15">
      <c r="A700" s="75">
        <v>1015</v>
      </c>
      <c r="B700" s="64" t="s">
        <v>257</v>
      </c>
      <c r="C700" s="82">
        <v>50</v>
      </c>
      <c r="D700" s="82">
        <v>162</v>
      </c>
      <c r="E700" s="82">
        <v>161</v>
      </c>
    </row>
    <row r="701" spans="1:5" ht="15">
      <c r="A701" s="75">
        <v>1016</v>
      </c>
      <c r="B701" s="64" t="s">
        <v>299</v>
      </c>
      <c r="C701" s="82">
        <v>2000</v>
      </c>
      <c r="D701" s="82">
        <v>8093</v>
      </c>
      <c r="E701" s="82">
        <v>3112</v>
      </c>
    </row>
    <row r="702" spans="1:5" ht="15">
      <c r="A702" s="75">
        <v>1020</v>
      </c>
      <c r="B702" s="64" t="s">
        <v>206</v>
      </c>
      <c r="C702" s="82">
        <v>44000</v>
      </c>
      <c r="D702" s="82">
        <v>32314</v>
      </c>
      <c r="E702" s="82">
        <v>32314</v>
      </c>
    </row>
    <row r="703" spans="1:5" ht="15">
      <c r="A703" s="75">
        <v>1063</v>
      </c>
      <c r="B703" s="64"/>
      <c r="C703" s="82"/>
      <c r="D703" s="82">
        <v>7250</v>
      </c>
      <c r="E703" s="82">
        <v>6533</v>
      </c>
    </row>
    <row r="704" spans="1:5" ht="15">
      <c r="A704" s="75">
        <v>1069</v>
      </c>
      <c r="B704" s="64"/>
      <c r="C704" s="82"/>
      <c r="D704" s="82">
        <v>106</v>
      </c>
      <c r="E704" s="82">
        <v>6</v>
      </c>
    </row>
    <row r="705" spans="1:5" ht="15">
      <c r="A705" s="75">
        <v>1091</v>
      </c>
      <c r="B705" s="64" t="s">
        <v>199</v>
      </c>
      <c r="C705" s="82">
        <v>1975</v>
      </c>
      <c r="D705" s="82">
        <v>1975</v>
      </c>
      <c r="E705" s="82"/>
    </row>
    <row r="706" spans="1:5" ht="15">
      <c r="A706" s="75">
        <v>1092</v>
      </c>
      <c r="B706" s="64" t="s">
        <v>309</v>
      </c>
      <c r="C706" s="82">
        <v>200000</v>
      </c>
      <c r="D706" s="82">
        <v>192644</v>
      </c>
      <c r="E706" s="82">
        <v>4130</v>
      </c>
    </row>
    <row r="707" spans="1:5" ht="15">
      <c r="A707" s="75">
        <v>1098</v>
      </c>
      <c r="B707" s="64" t="s">
        <v>260</v>
      </c>
      <c r="C707" s="82">
        <v>1000</v>
      </c>
      <c r="D707" s="82"/>
      <c r="E707" s="82">
        <v>-2594</v>
      </c>
    </row>
    <row r="708" spans="1:5" ht="15">
      <c r="A708" s="75">
        <v>1901</v>
      </c>
      <c r="B708" s="64" t="s">
        <v>262</v>
      </c>
      <c r="C708" s="82"/>
      <c r="D708" s="82">
        <v>6481</v>
      </c>
      <c r="E708" s="82">
        <v>4905</v>
      </c>
    </row>
    <row r="709" spans="1:5" ht="15">
      <c r="A709" s="75"/>
      <c r="B709" s="74" t="s">
        <v>193</v>
      </c>
      <c r="C709" s="83">
        <f>SUM(C694:C699)</f>
        <v>356732</v>
      </c>
      <c r="D709" s="83">
        <f>SUM(D694:D699)+D708</f>
        <v>356732</v>
      </c>
      <c r="E709" s="83">
        <f>SUM(E694:E699)+E708</f>
        <v>98709</v>
      </c>
    </row>
    <row r="710" spans="1:5" ht="30" customHeight="1">
      <c r="A710" s="75"/>
      <c r="B710" s="96" t="s">
        <v>311</v>
      </c>
      <c r="C710" s="83"/>
      <c r="D710" s="83"/>
      <c r="E710" s="83"/>
    </row>
    <row r="711" spans="1:5" ht="15">
      <c r="A711" s="58">
        <v>100</v>
      </c>
      <c r="B711" s="73" t="s">
        <v>195</v>
      </c>
      <c r="C711" s="82">
        <f>C679+C694</f>
        <v>116923</v>
      </c>
      <c r="D711" s="82">
        <f>D679+D694</f>
        <v>116923</v>
      </c>
      <c r="E711" s="82">
        <f>E679+E694</f>
        <v>58681</v>
      </c>
    </row>
    <row r="712" spans="1:5" ht="15">
      <c r="A712" s="75">
        <v>200</v>
      </c>
      <c r="B712" s="64" t="s">
        <v>250</v>
      </c>
      <c r="C712" s="82">
        <f>C695</f>
        <v>25050</v>
      </c>
      <c r="D712" s="82">
        <f>D695</f>
        <v>25050</v>
      </c>
      <c r="E712" s="82">
        <f>E695</f>
        <v>6379</v>
      </c>
    </row>
    <row r="713" spans="1:5" ht="15">
      <c r="A713" s="75">
        <v>551</v>
      </c>
      <c r="B713" s="64" t="s">
        <v>191</v>
      </c>
      <c r="C713" s="82">
        <f aca="true" t="shared" si="24" ref="C713:E715">C680+C696</f>
        <v>16196</v>
      </c>
      <c r="D713" s="82">
        <f t="shared" si="24"/>
        <v>16196</v>
      </c>
      <c r="E713" s="82">
        <f t="shared" si="24"/>
        <v>7062</v>
      </c>
    </row>
    <row r="714" spans="1:5" ht="15">
      <c r="A714" s="75">
        <v>560</v>
      </c>
      <c r="B714" s="64" t="s">
        <v>192</v>
      </c>
      <c r="C714" s="82">
        <f t="shared" si="24"/>
        <v>6922</v>
      </c>
      <c r="D714" s="82">
        <f t="shared" si="24"/>
        <v>6922</v>
      </c>
      <c r="E714" s="82">
        <f t="shared" si="24"/>
        <v>3276</v>
      </c>
    </row>
    <row r="715" spans="1:5" ht="15">
      <c r="A715" s="75">
        <v>580</v>
      </c>
      <c r="B715" s="64" t="s">
        <v>280</v>
      </c>
      <c r="C715" s="82">
        <f t="shared" si="24"/>
        <v>3475</v>
      </c>
      <c r="D715" s="82">
        <f t="shared" si="24"/>
        <v>3475</v>
      </c>
      <c r="E715" s="82">
        <f t="shared" si="24"/>
        <v>1485</v>
      </c>
    </row>
    <row r="716" spans="1:5" ht="15">
      <c r="A716" s="75">
        <v>1000</v>
      </c>
      <c r="B716" s="64" t="s">
        <v>198</v>
      </c>
      <c r="C716" s="82">
        <f>C670+C683+C699</f>
        <v>498689</v>
      </c>
      <c r="D716" s="82">
        <f>D670+D683+D699</f>
        <v>487891</v>
      </c>
      <c r="E716" s="82">
        <f>E670+E683+E699</f>
        <v>196880</v>
      </c>
    </row>
    <row r="717" spans="1:5" ht="15">
      <c r="A717" s="75">
        <v>1015</v>
      </c>
      <c r="B717" s="64" t="s">
        <v>257</v>
      </c>
      <c r="C717" s="82">
        <f aca="true" t="shared" si="25" ref="C717:E718">C684+C700</f>
        <v>12050</v>
      </c>
      <c r="D717" s="82">
        <f t="shared" si="25"/>
        <v>13962</v>
      </c>
      <c r="E717" s="82">
        <f t="shared" si="25"/>
        <v>12889</v>
      </c>
    </row>
    <row r="718" spans="1:5" ht="15">
      <c r="A718" s="75">
        <v>1016</v>
      </c>
      <c r="B718" s="64" t="s">
        <v>299</v>
      </c>
      <c r="C718" s="82">
        <f t="shared" si="25"/>
        <v>70650</v>
      </c>
      <c r="D718" s="82">
        <f t="shared" si="25"/>
        <v>76743</v>
      </c>
      <c r="E718" s="82">
        <f t="shared" si="25"/>
        <v>40956</v>
      </c>
    </row>
    <row r="719" spans="1:5" ht="15">
      <c r="A719" s="75">
        <v>1020</v>
      </c>
      <c r="B719" s="64" t="s">
        <v>206</v>
      </c>
      <c r="C719" s="82">
        <f>C671+C686+C702</f>
        <v>183886</v>
      </c>
      <c r="D719" s="82">
        <f>D671+D686+D702</f>
        <v>174200</v>
      </c>
      <c r="E719" s="82">
        <f>E671+E686+E702</f>
        <v>134736</v>
      </c>
    </row>
    <row r="720" spans="1:5" ht="15">
      <c r="A720" s="75">
        <v>1030</v>
      </c>
      <c r="B720" s="64" t="s">
        <v>228</v>
      </c>
      <c r="C720" s="82">
        <f>C672+C687</f>
        <v>5000</v>
      </c>
      <c r="D720" s="82">
        <f>D672+D687</f>
        <v>1180</v>
      </c>
      <c r="E720" s="82">
        <f>E672+E687</f>
        <v>0</v>
      </c>
    </row>
    <row r="721" spans="1:5" ht="15">
      <c r="A721" s="58">
        <v>1062</v>
      </c>
      <c r="B721" s="59" t="s">
        <v>307</v>
      </c>
      <c r="C721" s="82">
        <f>C688</f>
        <v>17308</v>
      </c>
      <c r="D721" s="82">
        <f>D688</f>
        <v>17308</v>
      </c>
      <c r="E721" s="82">
        <f>E688</f>
        <v>224</v>
      </c>
    </row>
    <row r="722" spans="1:5" ht="15">
      <c r="A722" s="75">
        <v>1063</v>
      </c>
      <c r="B722" s="59"/>
      <c r="C722" s="82"/>
      <c r="D722" s="82">
        <f>D703</f>
        <v>7250</v>
      </c>
      <c r="E722" s="82">
        <f>E703</f>
        <v>6533</v>
      </c>
    </row>
    <row r="723" spans="1:5" ht="15">
      <c r="A723" s="75">
        <v>1069</v>
      </c>
      <c r="B723" s="59"/>
      <c r="C723" s="82"/>
      <c r="D723" s="82">
        <f>D704</f>
        <v>106</v>
      </c>
      <c r="E723" s="82">
        <f>E704</f>
        <v>6</v>
      </c>
    </row>
    <row r="724" spans="1:5" ht="15">
      <c r="A724" s="75">
        <v>1091</v>
      </c>
      <c r="B724" s="64" t="s">
        <v>199</v>
      </c>
      <c r="C724" s="82">
        <f>C689+C705</f>
        <v>3505</v>
      </c>
      <c r="D724" s="82">
        <f>D689+D705</f>
        <v>3505</v>
      </c>
      <c r="E724" s="82">
        <f>E689+E705</f>
        <v>0</v>
      </c>
    </row>
    <row r="725" spans="1:5" ht="15">
      <c r="A725" s="75">
        <v>1092</v>
      </c>
      <c r="B725" s="64" t="s">
        <v>309</v>
      </c>
      <c r="C725" s="82">
        <f>C706</f>
        <v>200000</v>
      </c>
      <c r="D725" s="82">
        <f>D706</f>
        <v>192644</v>
      </c>
      <c r="E725" s="82">
        <f>E706</f>
        <v>4130</v>
      </c>
    </row>
    <row r="726" spans="1:5" ht="15">
      <c r="A726" s="75">
        <v>1098</v>
      </c>
      <c r="B726" s="64" t="s">
        <v>260</v>
      </c>
      <c r="C726" s="82">
        <f aca="true" t="shared" si="26" ref="C726:E727">C690+C707</f>
        <v>6290</v>
      </c>
      <c r="D726" s="82">
        <f t="shared" si="26"/>
        <v>993</v>
      </c>
      <c r="E726" s="82">
        <f t="shared" si="26"/>
        <v>-2594</v>
      </c>
    </row>
    <row r="727" spans="1:5" ht="15">
      <c r="A727" s="75">
        <v>1901</v>
      </c>
      <c r="B727" s="64" t="s">
        <v>262</v>
      </c>
      <c r="C727" s="82">
        <f t="shared" si="26"/>
        <v>0</v>
      </c>
      <c r="D727" s="82">
        <f t="shared" si="26"/>
        <v>10798</v>
      </c>
      <c r="E727" s="82">
        <f t="shared" si="26"/>
        <v>9222</v>
      </c>
    </row>
    <row r="728" spans="1:5" ht="15">
      <c r="A728" s="75">
        <v>5100</v>
      </c>
      <c r="B728" s="64" t="s">
        <v>210</v>
      </c>
      <c r="C728" s="82">
        <f aca="true" t="shared" si="27" ref="C728:E729">C673</f>
        <v>251018</v>
      </c>
      <c r="D728" s="82">
        <f t="shared" si="27"/>
        <v>251018</v>
      </c>
      <c r="E728" s="82">
        <f t="shared" si="27"/>
        <v>0</v>
      </c>
    </row>
    <row r="729" spans="1:5" ht="15">
      <c r="A729" s="75">
        <v>5200</v>
      </c>
      <c r="B729" s="64" t="s">
        <v>230</v>
      </c>
      <c r="C729" s="82">
        <f t="shared" si="27"/>
        <v>39600</v>
      </c>
      <c r="D729" s="82">
        <f t="shared" si="27"/>
        <v>39600</v>
      </c>
      <c r="E729" s="82">
        <f t="shared" si="27"/>
        <v>0</v>
      </c>
    </row>
    <row r="730" spans="1:5" ht="15.75">
      <c r="A730" s="75"/>
      <c r="B730" s="56" t="s">
        <v>313</v>
      </c>
      <c r="C730" s="83">
        <f>C675+C692+C709</f>
        <v>957873</v>
      </c>
      <c r="D730" s="83">
        <f>D675+D692+D709</f>
        <v>957873</v>
      </c>
      <c r="E730" s="83">
        <f>E675+E692+E709</f>
        <v>282985</v>
      </c>
    </row>
    <row r="731" spans="1:5" ht="15">
      <c r="A731" s="95" t="s">
        <v>222</v>
      </c>
      <c r="B731" s="64" t="s">
        <v>223</v>
      </c>
      <c r="C731" s="82">
        <f>C676</f>
        <v>20755</v>
      </c>
      <c r="D731" s="82">
        <f>D676</f>
        <v>20755</v>
      </c>
      <c r="E731" s="82">
        <f>E676</f>
        <v>0</v>
      </c>
    </row>
    <row r="732" spans="1:5" ht="15.75">
      <c r="A732" s="75"/>
      <c r="B732" s="56" t="s">
        <v>271</v>
      </c>
      <c r="C732" s="83">
        <f>C677+C692+C709</f>
        <v>978628</v>
      </c>
      <c r="D732" s="83">
        <f>D677+D692+D709</f>
        <v>978628</v>
      </c>
      <c r="E732" s="83">
        <f>E677+E692+E709</f>
        <v>282985</v>
      </c>
    </row>
    <row r="733" spans="1:5" ht="15">
      <c r="A733" s="77">
        <v>2224</v>
      </c>
      <c r="B733" s="78" t="s">
        <v>310</v>
      </c>
      <c r="C733" s="83">
        <v>62000</v>
      </c>
      <c r="D733" s="83">
        <v>61820</v>
      </c>
      <c r="E733" s="83">
        <v>8750</v>
      </c>
    </row>
    <row r="734" spans="1:5" ht="15">
      <c r="A734" s="77">
        <v>2991</v>
      </c>
      <c r="B734" s="78" t="s">
        <v>356</v>
      </c>
      <c r="C734" s="83"/>
      <c r="D734" s="83">
        <v>180</v>
      </c>
      <c r="E734" s="83">
        <v>175</v>
      </c>
    </row>
    <row r="735" spans="1:5" ht="15">
      <c r="A735" s="80" t="s">
        <v>222</v>
      </c>
      <c r="B735" s="78" t="s">
        <v>223</v>
      </c>
      <c r="C735" s="83">
        <v>100000</v>
      </c>
      <c r="D735" s="83">
        <v>-28663</v>
      </c>
      <c r="E735" s="83">
        <v>0</v>
      </c>
    </row>
    <row r="736" spans="1:5" ht="15">
      <c r="A736" s="80"/>
      <c r="B736" s="81" t="s">
        <v>76</v>
      </c>
      <c r="C736" s="83"/>
      <c r="D736" s="83"/>
      <c r="E736" s="83"/>
    </row>
    <row r="737" spans="1:5" ht="15">
      <c r="A737" s="58">
        <v>100</v>
      </c>
      <c r="B737" s="73" t="s">
        <v>195</v>
      </c>
      <c r="C737" s="82">
        <f aca="true" t="shared" si="28" ref="C737:E739">C143+C221+C385+C447+C510+C583+C650+C711</f>
        <v>4076729</v>
      </c>
      <c r="D737" s="82">
        <f t="shared" si="28"/>
        <v>4057718</v>
      </c>
      <c r="E737" s="82">
        <f t="shared" si="28"/>
        <v>2039201</v>
      </c>
    </row>
    <row r="738" spans="1:5" ht="15">
      <c r="A738" s="75">
        <v>200</v>
      </c>
      <c r="B738" s="64" t="s">
        <v>250</v>
      </c>
      <c r="C738" s="82">
        <f t="shared" si="28"/>
        <v>320040</v>
      </c>
      <c r="D738" s="82">
        <f t="shared" si="28"/>
        <v>405451</v>
      </c>
      <c r="E738" s="82">
        <f t="shared" si="28"/>
        <v>212680</v>
      </c>
    </row>
    <row r="739" spans="1:5" ht="15">
      <c r="A739" s="75">
        <v>551</v>
      </c>
      <c r="B739" s="64" t="s">
        <v>191</v>
      </c>
      <c r="C739" s="82">
        <f t="shared" si="28"/>
        <v>488079</v>
      </c>
      <c r="D739" s="82">
        <f t="shared" si="28"/>
        <v>492556</v>
      </c>
      <c r="E739" s="82">
        <f t="shared" si="28"/>
        <v>250417</v>
      </c>
    </row>
    <row r="740" spans="1:5" ht="15">
      <c r="A740" s="58">
        <v>552</v>
      </c>
      <c r="B740" s="59" t="s">
        <v>217</v>
      </c>
      <c r="C740" s="82">
        <f>C388+C450</f>
        <v>84006</v>
      </c>
      <c r="D740" s="82">
        <f>D388+D450</f>
        <v>85443</v>
      </c>
      <c r="E740" s="82">
        <f>E388+E450</f>
        <v>40920</v>
      </c>
    </row>
    <row r="741" spans="1:5" ht="15">
      <c r="A741" s="75">
        <v>560</v>
      </c>
      <c r="B741" s="64" t="s">
        <v>192</v>
      </c>
      <c r="C741" s="82">
        <f aca="true" t="shared" si="29" ref="C741:E743">C146+C224+C389+C451+C513+C586+C653+C714</f>
        <v>217466</v>
      </c>
      <c r="D741" s="82">
        <f t="shared" si="29"/>
        <v>219376</v>
      </c>
      <c r="E741" s="82">
        <f t="shared" si="29"/>
        <v>110873</v>
      </c>
    </row>
    <row r="742" spans="1:5" ht="15">
      <c r="A742" s="75">
        <v>580</v>
      </c>
      <c r="B742" s="64" t="s">
        <v>280</v>
      </c>
      <c r="C742" s="82">
        <f t="shared" si="29"/>
        <v>100951</v>
      </c>
      <c r="D742" s="82">
        <f t="shared" si="29"/>
        <v>101466</v>
      </c>
      <c r="E742" s="82">
        <f t="shared" si="29"/>
        <v>41427</v>
      </c>
    </row>
    <row r="743" spans="1:5" ht="15">
      <c r="A743" s="75">
        <v>1000</v>
      </c>
      <c r="B743" s="64" t="s">
        <v>198</v>
      </c>
      <c r="C743" s="82">
        <f t="shared" si="29"/>
        <v>4142095</v>
      </c>
      <c r="D743" s="82">
        <f t="shared" si="29"/>
        <v>4347070</v>
      </c>
      <c r="E743" s="82">
        <f t="shared" si="29"/>
        <v>1965482</v>
      </c>
    </row>
    <row r="744" spans="1:5" ht="15">
      <c r="A744" s="58">
        <v>1011</v>
      </c>
      <c r="B744" s="65" t="s">
        <v>239</v>
      </c>
      <c r="C744" s="82">
        <f>C149+C392+C516+C656</f>
        <v>263292</v>
      </c>
      <c r="D744" s="82">
        <f>D149+D392+D516+D656</f>
        <v>258869</v>
      </c>
      <c r="E744" s="82">
        <f>E149+E392+E516+E656</f>
        <v>151585</v>
      </c>
    </row>
    <row r="745" spans="1:5" ht="15">
      <c r="A745" s="58">
        <v>1012</v>
      </c>
      <c r="B745" s="59" t="s">
        <v>247</v>
      </c>
      <c r="C745" s="82">
        <f>C454</f>
        <v>2000</v>
      </c>
      <c r="D745" s="82">
        <f>D454</f>
        <v>2000</v>
      </c>
      <c r="E745" s="82">
        <f>E454</f>
        <v>716</v>
      </c>
    </row>
    <row r="746" spans="1:5" ht="15">
      <c r="A746" s="58">
        <v>1013</v>
      </c>
      <c r="B746" s="59" t="s">
        <v>201</v>
      </c>
      <c r="C746" s="82">
        <f>C150+C227+C393+C455+C517</f>
        <v>38247</v>
      </c>
      <c r="D746" s="82">
        <f>D150+D227+D393+D455+D517+D589</f>
        <v>39340</v>
      </c>
      <c r="E746" s="82">
        <f>E150+E227+E393+E455+E517+E589</f>
        <v>12223</v>
      </c>
    </row>
    <row r="747" spans="1:5" ht="15">
      <c r="A747" s="58">
        <v>1014</v>
      </c>
      <c r="B747" s="59" t="s">
        <v>234</v>
      </c>
      <c r="C747" s="82">
        <f>C151+C394+C456</f>
        <v>9272</v>
      </c>
      <c r="D747" s="82">
        <f>D151+D394+D456+D518+D657</f>
        <v>152772</v>
      </c>
      <c r="E747" s="82">
        <f>E151+E394+E456+E518+E657</f>
        <v>22989</v>
      </c>
    </row>
    <row r="748" spans="1:5" ht="15">
      <c r="A748" s="58">
        <v>1015</v>
      </c>
      <c r="B748" s="59" t="s">
        <v>205</v>
      </c>
      <c r="C748" s="82">
        <f aca="true" t="shared" si="30" ref="C748:E750">C152+C228+C395+C457+C519+C590+C658+C717</f>
        <v>237658</v>
      </c>
      <c r="D748" s="82">
        <f t="shared" si="30"/>
        <v>250089</v>
      </c>
      <c r="E748" s="82">
        <f t="shared" si="30"/>
        <v>147379</v>
      </c>
    </row>
    <row r="749" spans="1:5" ht="15">
      <c r="A749" s="58">
        <v>1016</v>
      </c>
      <c r="B749" s="59" t="s">
        <v>202</v>
      </c>
      <c r="C749" s="82">
        <f t="shared" si="30"/>
        <v>650878</v>
      </c>
      <c r="D749" s="82">
        <f t="shared" si="30"/>
        <v>690483</v>
      </c>
      <c r="E749" s="82">
        <f t="shared" si="30"/>
        <v>366541</v>
      </c>
    </row>
    <row r="750" spans="1:5" ht="15">
      <c r="A750" s="58">
        <v>1020</v>
      </c>
      <c r="B750" s="59" t="s">
        <v>206</v>
      </c>
      <c r="C750" s="82">
        <f t="shared" si="30"/>
        <v>1740783</v>
      </c>
      <c r="D750" s="82">
        <f t="shared" si="30"/>
        <v>1920730</v>
      </c>
      <c r="E750" s="82">
        <f t="shared" si="30"/>
        <v>1181083</v>
      </c>
    </row>
    <row r="751" spans="1:5" ht="15">
      <c r="A751" s="58">
        <v>1030</v>
      </c>
      <c r="B751" s="59" t="s">
        <v>228</v>
      </c>
      <c r="C751" s="82">
        <f>C155+C398+C522+C593+C720</f>
        <v>757250</v>
      </c>
      <c r="D751" s="82">
        <f>D155+D398+D522+D593+D720</f>
        <v>743061</v>
      </c>
      <c r="E751" s="82">
        <f>E155+E398+E522+E593+E720</f>
        <v>47755</v>
      </c>
    </row>
    <row r="752" spans="1:5" ht="15">
      <c r="A752" s="58">
        <v>1051</v>
      </c>
      <c r="B752" s="59" t="s">
        <v>229</v>
      </c>
      <c r="C752" s="82">
        <f aca="true" t="shared" si="31" ref="C752:E753">C156+C399</f>
        <v>27126</v>
      </c>
      <c r="D752" s="82">
        <f t="shared" si="31"/>
        <v>26506</v>
      </c>
      <c r="E752" s="82">
        <f t="shared" si="31"/>
        <v>13145</v>
      </c>
    </row>
    <row r="753" spans="1:5" ht="15">
      <c r="A753" s="75">
        <v>1052</v>
      </c>
      <c r="B753" s="64" t="s">
        <v>242</v>
      </c>
      <c r="C753" s="82">
        <f t="shared" si="31"/>
        <v>76819</v>
      </c>
      <c r="D753" s="82">
        <f t="shared" si="31"/>
        <v>17100</v>
      </c>
      <c r="E753" s="82">
        <f t="shared" si="31"/>
        <v>11609</v>
      </c>
    </row>
    <row r="754" spans="1:5" ht="15">
      <c r="A754" s="58">
        <v>1062</v>
      </c>
      <c r="B754" s="59" t="s">
        <v>212</v>
      </c>
      <c r="C754" s="82">
        <f>C158+C231+C401+C721</f>
        <v>24408</v>
      </c>
      <c r="D754" s="82">
        <f>D158+D231+D401+D721</f>
        <v>25378</v>
      </c>
      <c r="E754" s="82">
        <f>E158+E231+E401+E721</f>
        <v>2367</v>
      </c>
    </row>
    <row r="755" spans="1:5" ht="15">
      <c r="A755" s="75">
        <v>1063</v>
      </c>
      <c r="B755" s="59" t="s">
        <v>357</v>
      </c>
      <c r="C755" s="82">
        <f aca="true" t="shared" si="32" ref="C755:E756">C722</f>
        <v>0</v>
      </c>
      <c r="D755" s="82">
        <f t="shared" si="32"/>
        <v>7250</v>
      </c>
      <c r="E755" s="82">
        <f t="shared" si="32"/>
        <v>6533</v>
      </c>
    </row>
    <row r="756" spans="1:5" ht="15">
      <c r="A756" s="75">
        <v>1069</v>
      </c>
      <c r="B756" s="59" t="s">
        <v>358</v>
      </c>
      <c r="C756" s="82">
        <f t="shared" si="32"/>
        <v>0</v>
      </c>
      <c r="D756" s="82">
        <f t="shared" si="32"/>
        <v>106</v>
      </c>
      <c r="E756" s="82">
        <f t="shared" si="32"/>
        <v>6</v>
      </c>
    </row>
    <row r="757" spans="1:5" ht="15">
      <c r="A757" s="58">
        <v>1091</v>
      </c>
      <c r="B757" s="59" t="s">
        <v>199</v>
      </c>
      <c r="C757" s="82">
        <f>C159+C232+C402+C460+C523+C594+C661+C724</f>
        <v>70580</v>
      </c>
      <c r="D757" s="82">
        <f>D159+D232+D402+D460+D523+D594+D661+D724</f>
        <v>13524</v>
      </c>
      <c r="E757" s="82">
        <f>E159+E232+E402+E460+E523+E594+E661+E724</f>
        <v>0</v>
      </c>
    </row>
    <row r="758" spans="1:5" ht="15">
      <c r="A758" s="58">
        <v>1092</v>
      </c>
      <c r="B758" s="59" t="s">
        <v>350</v>
      </c>
      <c r="C758" s="82">
        <f>C160+C403+C725</f>
        <v>200500</v>
      </c>
      <c r="D758" s="82">
        <f>D160+D403+D725</f>
        <v>193179</v>
      </c>
      <c r="E758" s="82">
        <f>E160+E403+E725</f>
        <v>4145</v>
      </c>
    </row>
    <row r="759" spans="1:5" ht="15">
      <c r="A759" s="101">
        <v>1098</v>
      </c>
      <c r="B759" s="102" t="s">
        <v>213</v>
      </c>
      <c r="C759" s="82">
        <f>C161+C233+C404+C461+C595+C726</f>
        <v>43282</v>
      </c>
      <c r="D759" s="82">
        <f>D161+D233+D404+D461+D595+D726</f>
        <v>6683</v>
      </c>
      <c r="E759" s="82">
        <f>E161+E233+E404+E461+E595+E726</f>
        <v>-2594</v>
      </c>
    </row>
    <row r="760" spans="1:5" ht="15">
      <c r="A760" s="75">
        <v>1900</v>
      </c>
      <c r="B760" s="64" t="s">
        <v>261</v>
      </c>
      <c r="C760" s="82">
        <f>SUM(C761:C762)</f>
        <v>0</v>
      </c>
      <c r="D760" s="82">
        <f>SUM(D761:D762)</f>
        <v>39545</v>
      </c>
      <c r="E760" s="82">
        <f>SUM(E761:E762)</f>
        <v>37292</v>
      </c>
    </row>
    <row r="761" spans="1:5" ht="15">
      <c r="A761" s="75">
        <v>1901</v>
      </c>
      <c r="B761" s="64" t="s">
        <v>262</v>
      </c>
      <c r="C761" s="82">
        <f>C163+C596+C727</f>
        <v>0</v>
      </c>
      <c r="D761" s="82">
        <f>D163+D405+D596+D727</f>
        <v>12571</v>
      </c>
      <c r="E761" s="82">
        <f>E163+E405+E596+E727</f>
        <v>10366</v>
      </c>
    </row>
    <row r="762" spans="1:5" ht="15">
      <c r="A762" s="75">
        <v>1981</v>
      </c>
      <c r="B762" s="64" t="s">
        <v>269</v>
      </c>
      <c r="C762" s="82">
        <f>C164</f>
        <v>0</v>
      </c>
      <c r="D762" s="82">
        <f>D164</f>
        <v>26974</v>
      </c>
      <c r="E762" s="82">
        <f>E164</f>
        <v>26926</v>
      </c>
    </row>
    <row r="763" spans="1:5" ht="15">
      <c r="A763" s="58">
        <v>4000</v>
      </c>
      <c r="B763" s="59" t="s">
        <v>235</v>
      </c>
      <c r="C763" s="82">
        <f>C406</f>
        <v>25788</v>
      </c>
      <c r="D763" s="82">
        <f>D406</f>
        <v>27586</v>
      </c>
      <c r="E763" s="82">
        <f>E406</f>
        <v>5490</v>
      </c>
    </row>
    <row r="764" spans="1:5" ht="15">
      <c r="A764" s="58">
        <v>4200</v>
      </c>
      <c r="B764" s="73" t="s">
        <v>301</v>
      </c>
      <c r="C764" s="82">
        <f>C165+C524+C662</f>
        <v>117800</v>
      </c>
      <c r="D764" s="82">
        <f>D165+D524+D662</f>
        <v>143328</v>
      </c>
      <c r="E764" s="82">
        <f>E165+E524+E662</f>
        <v>53964</v>
      </c>
    </row>
    <row r="765" spans="1:5" ht="15">
      <c r="A765" s="75">
        <v>4500</v>
      </c>
      <c r="B765" s="59" t="s">
        <v>254</v>
      </c>
      <c r="C765" s="82">
        <f>C663</f>
        <v>176090</v>
      </c>
      <c r="D765" s="82">
        <f>D663</f>
        <v>191248</v>
      </c>
      <c r="E765" s="82">
        <f>E663</f>
        <v>90058</v>
      </c>
    </row>
    <row r="766" spans="1:5" ht="15">
      <c r="A766" s="75">
        <v>4600</v>
      </c>
      <c r="B766" s="64" t="s">
        <v>263</v>
      </c>
      <c r="C766" s="82">
        <f>C166</f>
        <v>10820</v>
      </c>
      <c r="D766" s="82">
        <f>D166</f>
        <v>10820</v>
      </c>
      <c r="E766" s="82">
        <f>E166</f>
        <v>4053</v>
      </c>
    </row>
    <row r="767" spans="1:5" ht="15">
      <c r="A767" s="75">
        <v>5100</v>
      </c>
      <c r="B767" s="64" t="s">
        <v>210</v>
      </c>
      <c r="C767" s="82">
        <f>C167+C234+C407+C462+C597+C728</f>
        <v>598575</v>
      </c>
      <c r="D767" s="82">
        <f>D167+D234+D407+D462+D597+D728</f>
        <v>665594</v>
      </c>
      <c r="E767" s="82">
        <f>E167+E234+E407+E462+E597+E728</f>
        <v>188929</v>
      </c>
    </row>
    <row r="768" spans="1:5" ht="15">
      <c r="A768" s="75">
        <v>5200</v>
      </c>
      <c r="B768" s="64" t="s">
        <v>230</v>
      </c>
      <c r="C768" s="82">
        <f>C168+C408+C463+C525+C598+C664+C729</f>
        <v>849624</v>
      </c>
      <c r="D768" s="82">
        <f>D168+D408+D463+D525+D598+D664+D729</f>
        <v>855791</v>
      </c>
      <c r="E768" s="82">
        <f>E168+E408+E463+E525+E598+E664+E729</f>
        <v>168269</v>
      </c>
    </row>
    <row r="769" spans="1:5" ht="15">
      <c r="A769" s="75">
        <v>5300</v>
      </c>
      <c r="B769" s="64" t="s">
        <v>290</v>
      </c>
      <c r="C769" s="82">
        <f aca="true" t="shared" si="33" ref="C769:E770">C599</f>
        <v>177200</v>
      </c>
      <c r="D769" s="82">
        <f>D169+D409+D599</f>
        <v>178628</v>
      </c>
      <c r="E769" s="82">
        <f>E169+E409+E599</f>
        <v>29527</v>
      </c>
    </row>
    <row r="770" spans="1:5" ht="15">
      <c r="A770" s="75">
        <v>5400</v>
      </c>
      <c r="B770" s="64" t="s">
        <v>291</v>
      </c>
      <c r="C770" s="82">
        <f t="shared" si="33"/>
        <v>104960</v>
      </c>
      <c r="D770" s="82">
        <f t="shared" si="33"/>
        <v>104960</v>
      </c>
      <c r="E770" s="82">
        <f t="shared" si="33"/>
        <v>11218</v>
      </c>
    </row>
    <row r="771" spans="1:5" ht="15">
      <c r="A771" s="75">
        <v>5503</v>
      </c>
      <c r="B771" s="64" t="s">
        <v>302</v>
      </c>
      <c r="C771" s="82">
        <f>C665</f>
        <v>5040</v>
      </c>
      <c r="D771" s="82">
        <f>D665</f>
        <v>5040</v>
      </c>
      <c r="E771" s="82">
        <f>E665</f>
        <v>0</v>
      </c>
    </row>
    <row r="772" spans="1:5" ht="15">
      <c r="A772" s="75">
        <v>2224</v>
      </c>
      <c r="B772" s="64" t="s">
        <v>310</v>
      </c>
      <c r="C772" s="82">
        <f aca="true" t="shared" si="34" ref="C772:E773">C733</f>
        <v>62000</v>
      </c>
      <c r="D772" s="82">
        <f t="shared" si="34"/>
        <v>61820</v>
      </c>
      <c r="E772" s="82">
        <f t="shared" si="34"/>
        <v>8750</v>
      </c>
    </row>
    <row r="773" spans="1:5" ht="15">
      <c r="A773" s="75">
        <v>2991</v>
      </c>
      <c r="B773" s="64" t="s">
        <v>356</v>
      </c>
      <c r="C773" s="82">
        <f t="shared" si="34"/>
        <v>0</v>
      </c>
      <c r="D773" s="82">
        <f t="shared" si="34"/>
        <v>180</v>
      </c>
      <c r="E773" s="82">
        <f t="shared" si="34"/>
        <v>175</v>
      </c>
    </row>
    <row r="774" spans="1:5" ht="15">
      <c r="A774" s="95" t="s">
        <v>222</v>
      </c>
      <c r="B774" s="64" t="s">
        <v>223</v>
      </c>
      <c r="C774" s="82">
        <f>C171+C411+C667+C731+C735</f>
        <v>290956</v>
      </c>
      <c r="D774" s="82">
        <f>D171+D411+D667+D731+D735</f>
        <v>107512</v>
      </c>
      <c r="E774" s="82">
        <f>E171+E411+E667+E731+E735</f>
        <v>0</v>
      </c>
    </row>
    <row r="775" spans="1:5" ht="15">
      <c r="A775" s="58"/>
      <c r="B775" s="81" t="s">
        <v>79</v>
      </c>
      <c r="C775" s="83">
        <f>C172+C235+C412+C464+C526+C601+C668+C732+C733+C735</f>
        <v>11848219</v>
      </c>
      <c r="D775" s="83">
        <f>D172+D235+D412+D464+D526+D601+D668+D732+D733+D734+D735</f>
        <v>12101132</v>
      </c>
      <c r="E775" s="83">
        <f>E172+E235+E412+E464+E526+E601+E668+E732+E733+E734+E735</f>
        <v>5258725</v>
      </c>
    </row>
    <row r="781" spans="1:5" ht="151.5" customHeight="1">
      <c r="A781" s="107" t="s">
        <v>359</v>
      </c>
      <c r="B781" s="107"/>
      <c r="C781" s="107"/>
      <c r="D781" s="107"/>
      <c r="E781" s="107"/>
    </row>
  </sheetData>
  <sheetProtection password="DAF7" sheet="1"/>
  <mergeCells count="5">
    <mergeCell ref="A2:E2"/>
    <mergeCell ref="A5:A6"/>
    <mergeCell ref="A781:E781"/>
    <mergeCell ref="A1:E1"/>
    <mergeCell ref="A3:E3"/>
  </mergeCells>
  <printOptions/>
  <pageMargins left="0.56" right="0.51" top="0.49" bottom="0.39" header="0.5" footer="0.3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1"/>
  <sheetViews>
    <sheetView tabSelected="1" zoomScalePageLayoutView="0" workbookViewId="0" topLeftCell="A512">
      <selection activeCell="D600" sqref="D600"/>
    </sheetView>
  </sheetViews>
  <sheetFormatPr defaultColWidth="9.140625" defaultRowHeight="12.75"/>
  <cols>
    <col min="2" max="2" width="41.8515625" style="0" customWidth="1"/>
    <col min="3" max="3" width="17.140625" style="0" customWidth="1"/>
    <col min="4" max="4" width="17.28125" style="0" customWidth="1"/>
    <col min="5" max="5" width="16.00390625" style="0" customWidth="1"/>
  </cols>
  <sheetData>
    <row r="1" spans="1:5" ht="12.75">
      <c r="A1" s="109" t="s">
        <v>0</v>
      </c>
      <c r="B1" s="109"/>
      <c r="C1" s="109"/>
      <c r="D1" s="109"/>
      <c r="E1" s="109"/>
    </row>
    <row r="3" spans="1:5" ht="23.25">
      <c r="A3" s="110" t="s">
        <v>1</v>
      </c>
      <c r="B3" s="110"/>
      <c r="C3" s="110"/>
      <c r="D3" s="110"/>
      <c r="E3" s="110"/>
    </row>
    <row r="4" spans="1:5" ht="30" customHeight="1">
      <c r="A4" s="111" t="s">
        <v>186</v>
      </c>
      <c r="B4" s="111"/>
      <c r="C4" s="111"/>
      <c r="D4" s="111"/>
      <c r="E4" s="111"/>
    </row>
    <row r="5" spans="1:5" ht="9.75" customHeight="1">
      <c r="A5" s="4"/>
      <c r="B5" s="4"/>
      <c r="C5" s="4"/>
      <c r="D5" s="4"/>
      <c r="E5" s="4"/>
    </row>
    <row r="6" spans="1:5" ht="31.5">
      <c r="A6" s="130" t="s">
        <v>2</v>
      </c>
      <c r="B6" s="131"/>
      <c r="C6" s="5" t="s">
        <v>80</v>
      </c>
      <c r="D6" s="6" t="s">
        <v>176</v>
      </c>
      <c r="E6" s="5" t="s">
        <v>187</v>
      </c>
    </row>
    <row r="7" spans="1:5" ht="15.75">
      <c r="A7" s="7" t="s">
        <v>3</v>
      </c>
      <c r="B7" s="8"/>
      <c r="C7" s="9"/>
      <c r="D7" s="10"/>
      <c r="E7" s="10"/>
    </row>
    <row r="8" spans="1:5" ht="15.75">
      <c r="A8" s="7" t="s">
        <v>4</v>
      </c>
      <c r="B8" s="7"/>
      <c r="C8" s="8"/>
      <c r="D8" s="8"/>
      <c r="E8" s="8"/>
    </row>
    <row r="9" spans="1:5" ht="15">
      <c r="A9" s="11" t="s">
        <v>81</v>
      </c>
      <c r="B9" s="8"/>
      <c r="C9" s="8"/>
      <c r="D9" s="8"/>
      <c r="E9" s="8"/>
    </row>
    <row r="10" spans="1:5" ht="15">
      <c r="A10" s="112" t="s">
        <v>5</v>
      </c>
      <c r="B10" s="113"/>
      <c r="C10" s="8">
        <v>520000</v>
      </c>
      <c r="D10" s="8">
        <v>520000</v>
      </c>
      <c r="E10" s="8">
        <v>363737</v>
      </c>
    </row>
    <row r="11" spans="1:5" ht="15" hidden="1">
      <c r="A11" s="112" t="s">
        <v>160</v>
      </c>
      <c r="B11" s="113"/>
      <c r="C11" s="8"/>
      <c r="D11" s="8"/>
      <c r="E11" s="8"/>
    </row>
    <row r="12" spans="1:5" ht="15">
      <c r="A12" s="112" t="s">
        <v>6</v>
      </c>
      <c r="B12" s="113"/>
      <c r="C12" s="8">
        <v>371000</v>
      </c>
      <c r="D12" s="8">
        <v>371000</v>
      </c>
      <c r="E12" s="8">
        <v>224396</v>
      </c>
    </row>
    <row r="13" spans="1:5" ht="15">
      <c r="A13" s="112" t="s">
        <v>7</v>
      </c>
      <c r="B13" s="113"/>
      <c r="C13" s="8">
        <v>520000</v>
      </c>
      <c r="D13" s="8">
        <v>520000</v>
      </c>
      <c r="E13" s="8">
        <v>437023</v>
      </c>
    </row>
    <row r="14" spans="1:5" ht="15">
      <c r="A14" s="112" t="s">
        <v>169</v>
      </c>
      <c r="B14" s="113"/>
      <c r="C14" s="8">
        <v>3000</v>
      </c>
      <c r="D14" s="8">
        <v>3000</v>
      </c>
      <c r="E14" s="8">
        <v>209</v>
      </c>
    </row>
    <row r="15" spans="1:5" ht="15">
      <c r="A15" s="112" t="s">
        <v>108</v>
      </c>
      <c r="B15" s="113"/>
      <c r="C15" s="8">
        <v>1500</v>
      </c>
      <c r="D15" s="8">
        <v>1500</v>
      </c>
      <c r="E15" s="8">
        <v>178</v>
      </c>
    </row>
    <row r="16" spans="1:5" ht="15">
      <c r="A16" s="112" t="s">
        <v>148</v>
      </c>
      <c r="B16" s="113"/>
      <c r="C16" s="8">
        <v>15000</v>
      </c>
      <c r="D16" s="8">
        <v>15000</v>
      </c>
      <c r="E16" s="8">
        <v>7231</v>
      </c>
    </row>
    <row r="17" spans="1:5" ht="15.75">
      <c r="A17" s="7" t="s">
        <v>82</v>
      </c>
      <c r="B17" s="7"/>
      <c r="C17" s="7">
        <f>SUM(C10:C16)</f>
        <v>1430500</v>
      </c>
      <c r="D17" s="7">
        <f>SUM(D10:D16)</f>
        <v>1430500</v>
      </c>
      <c r="E17" s="7">
        <f>SUM(E10:E16)</f>
        <v>1032774</v>
      </c>
    </row>
    <row r="18" spans="1:5" ht="15">
      <c r="A18" s="11" t="s">
        <v>8</v>
      </c>
      <c r="B18" s="9"/>
      <c r="C18" s="8"/>
      <c r="D18" s="8"/>
      <c r="E18" s="8"/>
    </row>
    <row r="19" spans="1:5" ht="15.75">
      <c r="A19" s="7" t="s">
        <v>9</v>
      </c>
      <c r="B19" s="8"/>
      <c r="C19" s="7">
        <f>SUM(C20:C25)</f>
        <v>183350</v>
      </c>
      <c r="D19" s="7">
        <f>SUM(D20:D25)</f>
        <v>183350</v>
      </c>
      <c r="E19" s="7">
        <f>SUM(E20:E25)</f>
        <v>86418</v>
      </c>
    </row>
    <row r="20" spans="1:5" ht="15">
      <c r="A20" s="8" t="s">
        <v>109</v>
      </c>
      <c r="B20" s="8"/>
      <c r="C20" s="8">
        <v>40790</v>
      </c>
      <c r="D20" s="8">
        <v>40790</v>
      </c>
      <c r="E20" s="8">
        <v>30003</v>
      </c>
    </row>
    <row r="21" spans="1:5" ht="15">
      <c r="A21" s="8" t="s">
        <v>83</v>
      </c>
      <c r="B21" s="8"/>
      <c r="C21" s="8">
        <v>60560</v>
      </c>
      <c r="D21" s="8">
        <v>60560</v>
      </c>
      <c r="E21" s="8">
        <v>35838</v>
      </c>
    </row>
    <row r="22" spans="1:5" ht="15">
      <c r="A22" s="8" t="s">
        <v>110</v>
      </c>
      <c r="B22" s="8"/>
      <c r="C22" s="8">
        <v>60000</v>
      </c>
      <c r="D22" s="8">
        <v>60000</v>
      </c>
      <c r="E22" s="8">
        <v>13956</v>
      </c>
    </row>
    <row r="23" spans="1:5" ht="14.25" customHeight="1">
      <c r="A23" s="112" t="s">
        <v>170</v>
      </c>
      <c r="B23" s="113"/>
      <c r="C23" s="8">
        <v>4000</v>
      </c>
      <c r="D23" s="8">
        <v>4000</v>
      </c>
      <c r="E23" s="8">
        <v>0</v>
      </c>
    </row>
    <row r="24" spans="1:5" ht="15" hidden="1">
      <c r="A24" s="8" t="s">
        <v>111</v>
      </c>
      <c r="B24" s="8"/>
      <c r="C24" s="8"/>
      <c r="D24" s="8"/>
      <c r="E24" s="8"/>
    </row>
    <row r="25" spans="1:5" ht="15">
      <c r="A25" s="8" t="s">
        <v>166</v>
      </c>
      <c r="B25" s="8"/>
      <c r="C25" s="8">
        <v>18000</v>
      </c>
      <c r="D25" s="8">
        <v>18000</v>
      </c>
      <c r="E25" s="8">
        <v>6621</v>
      </c>
    </row>
    <row r="26" spans="1:5" ht="15.75">
      <c r="A26" s="7" t="s">
        <v>10</v>
      </c>
      <c r="B26" s="8"/>
      <c r="C26" s="7">
        <f>SUM(C27:C38)</f>
        <v>2171292</v>
      </c>
      <c r="D26" s="7">
        <f>SUM(D27:D38)</f>
        <v>2569708</v>
      </c>
      <c r="E26" s="7">
        <f>SUM(E27:E38)</f>
        <v>1568297</v>
      </c>
    </row>
    <row r="27" spans="1:5" ht="15">
      <c r="A27" s="8" t="s">
        <v>84</v>
      </c>
      <c r="B27" s="8"/>
      <c r="C27" s="8">
        <v>115000</v>
      </c>
      <c r="D27" s="8">
        <v>115000</v>
      </c>
      <c r="E27" s="8">
        <v>64751</v>
      </c>
    </row>
    <row r="28" spans="1:5" ht="15">
      <c r="A28" s="8" t="s">
        <v>113</v>
      </c>
      <c r="B28" s="8"/>
      <c r="C28" s="8">
        <v>19000</v>
      </c>
      <c r="D28" s="8">
        <v>19000</v>
      </c>
      <c r="E28" s="8">
        <v>7342</v>
      </c>
    </row>
    <row r="29" spans="1:5" ht="15" hidden="1">
      <c r="A29" s="8" t="s">
        <v>112</v>
      </c>
      <c r="B29" s="8"/>
      <c r="C29" s="8"/>
      <c r="D29" s="8"/>
      <c r="E29" s="8"/>
    </row>
    <row r="30" spans="1:5" ht="15">
      <c r="A30" s="8" t="s">
        <v>85</v>
      </c>
      <c r="B30" s="8"/>
      <c r="C30" s="8">
        <v>30000</v>
      </c>
      <c r="D30" s="8">
        <v>30000</v>
      </c>
      <c r="E30" s="8"/>
    </row>
    <row r="31" spans="1:5" ht="15">
      <c r="A31" s="8" t="s">
        <v>86</v>
      </c>
      <c r="B31" s="8"/>
      <c r="C31" s="8">
        <v>1109642</v>
      </c>
      <c r="D31" s="8">
        <v>1109642</v>
      </c>
      <c r="E31" s="8">
        <v>632775</v>
      </c>
    </row>
    <row r="32" spans="1:5" ht="15">
      <c r="A32" s="8" t="s">
        <v>142</v>
      </c>
      <c r="B32" s="8"/>
      <c r="C32" s="8">
        <v>17000</v>
      </c>
      <c r="D32" s="8">
        <v>17000</v>
      </c>
      <c r="E32" s="8">
        <v>7787</v>
      </c>
    </row>
    <row r="33" spans="1:5" ht="15">
      <c r="A33" s="8" t="s">
        <v>87</v>
      </c>
      <c r="B33" s="8"/>
      <c r="C33" s="8">
        <v>340000</v>
      </c>
      <c r="D33" s="8">
        <v>340000</v>
      </c>
      <c r="E33" s="8">
        <v>101953</v>
      </c>
    </row>
    <row r="34" spans="1:5" ht="15">
      <c r="A34" s="8" t="s">
        <v>88</v>
      </c>
      <c r="B34" s="8"/>
      <c r="C34" s="8">
        <v>108150</v>
      </c>
      <c r="D34" s="8">
        <v>108150</v>
      </c>
      <c r="E34" s="8">
        <v>65869</v>
      </c>
    </row>
    <row r="35" spans="1:5" ht="15">
      <c r="A35" s="8" t="s">
        <v>152</v>
      </c>
      <c r="B35" s="8"/>
      <c r="C35" s="8">
        <v>3500</v>
      </c>
      <c r="D35" s="8">
        <v>3500</v>
      </c>
      <c r="E35" s="8">
        <v>1525</v>
      </c>
    </row>
    <row r="36" spans="1:5" ht="15" hidden="1">
      <c r="A36" s="8" t="s">
        <v>89</v>
      </c>
      <c r="B36" s="8"/>
      <c r="C36" s="8"/>
      <c r="D36" s="14"/>
      <c r="E36" s="8"/>
    </row>
    <row r="37" spans="1:5" ht="15">
      <c r="A37" s="8" t="s">
        <v>157</v>
      </c>
      <c r="B37" s="8"/>
      <c r="C37" s="8">
        <v>3000</v>
      </c>
      <c r="D37" s="14">
        <v>3000</v>
      </c>
      <c r="E37" s="8">
        <v>2224</v>
      </c>
    </row>
    <row r="38" spans="1:5" ht="15">
      <c r="A38" s="8" t="s">
        <v>90</v>
      </c>
      <c r="B38" s="8"/>
      <c r="C38" s="14">
        <v>426000</v>
      </c>
      <c r="D38" s="14">
        <v>824416</v>
      </c>
      <c r="E38" s="8">
        <v>684071</v>
      </c>
    </row>
    <row r="39" spans="1:5" ht="15.75">
      <c r="A39" s="7" t="s">
        <v>11</v>
      </c>
      <c r="B39" s="8"/>
      <c r="C39" s="15">
        <v>33000</v>
      </c>
      <c r="D39" s="7">
        <v>33000</v>
      </c>
      <c r="E39" s="7">
        <v>45954</v>
      </c>
    </row>
    <row r="40" spans="1:5" ht="15.75">
      <c r="A40" s="7" t="s">
        <v>12</v>
      </c>
      <c r="B40" s="7"/>
      <c r="C40" s="7">
        <v>21014</v>
      </c>
      <c r="D40" s="7">
        <v>21034</v>
      </c>
      <c r="E40" s="7">
        <v>3214</v>
      </c>
    </row>
    <row r="41" spans="1:5" ht="15.75">
      <c r="A41" s="7" t="s">
        <v>158</v>
      </c>
      <c r="B41" s="7"/>
      <c r="C41" s="7">
        <v>-188476</v>
      </c>
      <c r="D41" s="7">
        <v>-203159</v>
      </c>
      <c r="E41" s="7">
        <v>-72623</v>
      </c>
    </row>
    <row r="42" spans="1:5" ht="15.75">
      <c r="A42" s="7" t="s">
        <v>114</v>
      </c>
      <c r="B42" s="7"/>
      <c r="C42" s="15">
        <v>-97</v>
      </c>
      <c r="D42" s="15">
        <v>-97</v>
      </c>
      <c r="E42" s="7">
        <v>-1681</v>
      </c>
    </row>
    <row r="43" spans="1:5" ht="15.75">
      <c r="A43" s="7" t="s">
        <v>167</v>
      </c>
      <c r="B43" s="7"/>
      <c r="C43" s="15"/>
      <c r="D43" s="15">
        <v>0</v>
      </c>
      <c r="E43" s="7">
        <v>4250</v>
      </c>
    </row>
    <row r="44" spans="1:5" ht="15.75">
      <c r="A44" s="7" t="s">
        <v>173</v>
      </c>
      <c r="B44" s="7"/>
      <c r="C44" s="7">
        <v>12000</v>
      </c>
      <c r="D44" s="7">
        <v>12000</v>
      </c>
      <c r="E44" s="7">
        <v>2524</v>
      </c>
    </row>
    <row r="45" spans="1:5" ht="15.75">
      <c r="A45" s="7" t="s">
        <v>159</v>
      </c>
      <c r="B45" s="7"/>
      <c r="C45" s="7">
        <v>862926</v>
      </c>
      <c r="D45" s="7">
        <v>862926</v>
      </c>
      <c r="E45" s="7">
        <v>154851</v>
      </c>
    </row>
    <row r="46" spans="1:5" ht="15.75">
      <c r="A46" s="7" t="s">
        <v>13</v>
      </c>
      <c r="B46" s="7"/>
      <c r="C46" s="7">
        <v>13000</v>
      </c>
      <c r="D46" s="7">
        <v>13000</v>
      </c>
      <c r="E46" s="7">
        <v>6943</v>
      </c>
    </row>
    <row r="47" spans="1:5" ht="15.75">
      <c r="A47" s="7" t="s">
        <v>91</v>
      </c>
      <c r="B47" s="7"/>
      <c r="C47" s="7">
        <v>0</v>
      </c>
      <c r="D47" s="15">
        <v>1917</v>
      </c>
      <c r="E47" s="7">
        <v>1917</v>
      </c>
    </row>
    <row r="48" spans="1:5" ht="15.75">
      <c r="A48" s="7" t="s">
        <v>92</v>
      </c>
      <c r="B48" s="8"/>
      <c r="C48" s="7">
        <f>C19+C26+C39+C40+C41+C42+C43+C44+C45+C46+C47</f>
        <v>3108009</v>
      </c>
      <c r="D48" s="7">
        <f>D19+D26+D39+D42+D40+D41+D43+D44+D45+D46+D47</f>
        <v>3493679</v>
      </c>
      <c r="E48" s="7">
        <f>E19+E26+E39+E42+E40+E41+E43+E44+E45+E46+E47</f>
        <v>1800064</v>
      </c>
    </row>
    <row r="49" spans="1:5" ht="15.75">
      <c r="A49" s="7" t="s">
        <v>93</v>
      </c>
      <c r="B49" s="8"/>
      <c r="C49" s="7">
        <f>C17+C48</f>
        <v>4538509</v>
      </c>
      <c r="D49" s="7">
        <f>D17+D48</f>
        <v>4924179</v>
      </c>
      <c r="E49" s="7">
        <f>E17+E48</f>
        <v>2832838</v>
      </c>
    </row>
    <row r="50" spans="1:5" ht="15.75">
      <c r="A50" s="7" t="s">
        <v>14</v>
      </c>
      <c r="B50" s="8"/>
      <c r="C50" s="7"/>
      <c r="D50" s="8"/>
      <c r="E50" s="7"/>
    </row>
    <row r="51" spans="1:5" ht="15">
      <c r="A51" s="8" t="s">
        <v>15</v>
      </c>
      <c r="B51" s="8"/>
      <c r="C51" s="14">
        <v>5043420</v>
      </c>
      <c r="D51" s="8">
        <v>5196232</v>
      </c>
      <c r="E51" s="8">
        <v>2873822</v>
      </c>
    </row>
    <row r="52" spans="1:5" ht="15">
      <c r="A52" s="8" t="s">
        <v>16</v>
      </c>
      <c r="B52" s="8"/>
      <c r="C52" s="8">
        <v>815100</v>
      </c>
      <c r="D52" s="8">
        <v>815100</v>
      </c>
      <c r="E52" s="8">
        <v>437200</v>
      </c>
    </row>
    <row r="53" spans="1:5" ht="15">
      <c r="A53" s="8" t="s">
        <v>17</v>
      </c>
      <c r="B53" s="8"/>
      <c r="C53" s="8">
        <v>449900</v>
      </c>
      <c r="D53" s="8">
        <v>449900</v>
      </c>
      <c r="E53" s="8">
        <v>91259</v>
      </c>
    </row>
    <row r="54" spans="1:5" ht="15">
      <c r="A54" s="8" t="s">
        <v>162</v>
      </c>
      <c r="B54" s="8"/>
      <c r="C54" s="8"/>
      <c r="D54" s="8">
        <v>47421</v>
      </c>
      <c r="E54" s="8">
        <v>18968</v>
      </c>
    </row>
    <row r="55" spans="1:5" ht="15">
      <c r="A55" s="8" t="s">
        <v>161</v>
      </c>
      <c r="B55" s="8"/>
      <c r="C55" s="8"/>
      <c r="D55" s="8">
        <v>60560</v>
      </c>
      <c r="E55" s="8">
        <v>54333</v>
      </c>
    </row>
    <row r="56" spans="1:5" ht="15.75">
      <c r="A56" s="7" t="s">
        <v>18</v>
      </c>
      <c r="B56" s="7"/>
      <c r="C56" s="7">
        <f>SUM(C51:C54)</f>
        <v>6308420</v>
      </c>
      <c r="D56" s="7">
        <f>SUM(D51:D55)</f>
        <v>6569213</v>
      </c>
      <c r="E56" s="7">
        <f>SUM(E51:E55)</f>
        <v>3475582</v>
      </c>
    </row>
    <row r="57" spans="1:5" ht="15.75">
      <c r="A57" s="7" t="s">
        <v>19</v>
      </c>
      <c r="B57" s="8"/>
      <c r="C57" s="8"/>
      <c r="D57" s="8"/>
      <c r="E57" s="8"/>
    </row>
    <row r="58" spans="1:5" ht="15">
      <c r="A58" s="128" t="s">
        <v>94</v>
      </c>
      <c r="B58" s="129"/>
      <c r="C58" s="14"/>
      <c r="D58" s="14">
        <v>423837</v>
      </c>
      <c r="E58" s="14">
        <v>423837</v>
      </c>
    </row>
    <row r="59" spans="1:5" ht="15" hidden="1">
      <c r="A59" s="128" t="s">
        <v>137</v>
      </c>
      <c r="B59" s="129"/>
      <c r="C59" s="14"/>
      <c r="D59" s="14"/>
      <c r="E59" s="8"/>
    </row>
    <row r="60" spans="1:5" ht="15" hidden="1">
      <c r="A60" s="128" t="s">
        <v>168</v>
      </c>
      <c r="B60" s="129"/>
      <c r="C60" s="14"/>
      <c r="D60" s="51"/>
      <c r="E60" s="52"/>
    </row>
    <row r="61" spans="1:5" ht="15">
      <c r="A61" s="128" t="s">
        <v>20</v>
      </c>
      <c r="B61" s="129"/>
      <c r="C61" s="14"/>
      <c r="D61" s="14">
        <v>5784</v>
      </c>
      <c r="E61" s="8">
        <v>5784</v>
      </c>
    </row>
    <row r="62" spans="1:5" ht="15">
      <c r="A62" s="8" t="s">
        <v>153</v>
      </c>
      <c r="B62" s="8"/>
      <c r="C62" s="14"/>
      <c r="D62" s="51">
        <v>-17124</v>
      </c>
      <c r="E62" s="52">
        <v>-17124</v>
      </c>
    </row>
    <row r="63" spans="1:5" ht="15">
      <c r="A63" s="128" t="s">
        <v>136</v>
      </c>
      <c r="B63" s="129"/>
      <c r="C63" s="14"/>
      <c r="D63" s="51">
        <v>4980</v>
      </c>
      <c r="E63" s="52">
        <v>4980</v>
      </c>
    </row>
    <row r="64" spans="1:5" ht="15.75">
      <c r="A64" s="114" t="s">
        <v>21</v>
      </c>
      <c r="B64" s="115"/>
      <c r="C64" s="15">
        <f>SUM(C58:C61)</f>
        <v>0</v>
      </c>
      <c r="D64" s="15">
        <f>SUM(D58:D63)</f>
        <v>417477</v>
      </c>
      <c r="E64" s="15">
        <f>SUM(E58:E63)</f>
        <v>417477</v>
      </c>
    </row>
    <row r="65" spans="1:3" ht="12.75" customHeight="1">
      <c r="A65" s="16"/>
      <c r="B65" s="17"/>
      <c r="C65" s="15"/>
    </row>
    <row r="66" spans="1:5" ht="15.75">
      <c r="A66" s="16" t="s">
        <v>115</v>
      </c>
      <c r="B66" s="17"/>
      <c r="C66" s="15">
        <f>C49+C56+C64+C65</f>
        <v>10846929</v>
      </c>
      <c r="D66" s="15">
        <f>D49+D56+D64+D65</f>
        <v>11910869</v>
      </c>
      <c r="E66" s="15">
        <f>E49+E56+E64+E65</f>
        <v>6725897</v>
      </c>
    </row>
    <row r="67" spans="1:5" ht="15.75">
      <c r="A67" s="114" t="s">
        <v>22</v>
      </c>
      <c r="B67" s="115"/>
      <c r="C67" s="8"/>
      <c r="D67" s="8"/>
      <c r="E67" s="8"/>
    </row>
    <row r="68" spans="1:5" ht="15">
      <c r="A68" s="116" t="s">
        <v>183</v>
      </c>
      <c r="B68" s="117"/>
      <c r="C68" s="8"/>
      <c r="D68" s="53">
        <v>-554526</v>
      </c>
      <c r="E68" s="53">
        <v>-551478</v>
      </c>
    </row>
    <row r="69" spans="1:5" ht="15">
      <c r="A69" s="112" t="s">
        <v>182</v>
      </c>
      <c r="B69" s="113"/>
      <c r="C69" s="8"/>
      <c r="D69" s="8">
        <v>209684</v>
      </c>
      <c r="E69" s="8">
        <v>209684</v>
      </c>
    </row>
    <row r="70" spans="1:5" ht="15">
      <c r="A70" s="112" t="s">
        <v>23</v>
      </c>
      <c r="B70" s="113"/>
      <c r="C70" s="14">
        <v>-8347</v>
      </c>
      <c r="D70" s="14">
        <v>-8347</v>
      </c>
      <c r="E70" s="14">
        <v>7782</v>
      </c>
    </row>
    <row r="71" spans="1:5" ht="15">
      <c r="A71" s="12" t="s">
        <v>154</v>
      </c>
      <c r="B71" s="13"/>
      <c r="C71" s="14">
        <v>-362434</v>
      </c>
      <c r="D71" s="14">
        <v>-849938</v>
      </c>
      <c r="E71" s="14">
        <v>-614673</v>
      </c>
    </row>
    <row r="72" spans="1:5" ht="15">
      <c r="A72" s="112" t="s">
        <v>24</v>
      </c>
      <c r="B72" s="113"/>
      <c r="C72" s="8">
        <v>870815</v>
      </c>
      <c r="D72" s="8">
        <v>870815</v>
      </c>
      <c r="E72" s="8">
        <v>870815</v>
      </c>
    </row>
    <row r="73" spans="1:5" ht="15">
      <c r="A73" s="112" t="s">
        <v>177</v>
      </c>
      <c r="B73" s="113"/>
      <c r="C73" s="8">
        <v>84634</v>
      </c>
      <c r="D73" s="8">
        <v>84634</v>
      </c>
      <c r="E73" s="8">
        <v>84634</v>
      </c>
    </row>
    <row r="74" spans="1:5" ht="15">
      <c r="A74" s="12" t="s">
        <v>165</v>
      </c>
      <c r="B74" s="13"/>
      <c r="C74" s="8"/>
      <c r="D74" s="8"/>
      <c r="E74" s="8">
        <v>-1244254</v>
      </c>
    </row>
    <row r="75" spans="1:5" ht="15">
      <c r="A75" s="12" t="s">
        <v>184</v>
      </c>
      <c r="B75" s="13"/>
      <c r="C75" s="8"/>
      <c r="E75" s="8">
        <v>-7888</v>
      </c>
    </row>
    <row r="76" spans="1:5" ht="15">
      <c r="A76" s="12" t="s">
        <v>164</v>
      </c>
      <c r="B76" s="13"/>
      <c r="C76" s="8"/>
      <c r="D76" s="8"/>
      <c r="E76" s="8">
        <v>-557000</v>
      </c>
    </row>
    <row r="77" spans="1:5" ht="15">
      <c r="A77" s="12" t="s">
        <v>163</v>
      </c>
      <c r="B77" s="13"/>
      <c r="C77" s="8"/>
      <c r="D77" s="8"/>
      <c r="E77" s="8">
        <v>-13267</v>
      </c>
    </row>
    <row r="78" spans="1:5" ht="15" hidden="1">
      <c r="A78" s="12" t="s">
        <v>172</v>
      </c>
      <c r="B78" s="13"/>
      <c r="C78" s="8"/>
      <c r="D78" s="8"/>
      <c r="E78" s="8"/>
    </row>
    <row r="79" spans="1:5" ht="15" hidden="1">
      <c r="A79" s="12" t="s">
        <v>105</v>
      </c>
      <c r="B79" s="13"/>
      <c r="C79" s="8"/>
      <c r="D79" s="8"/>
      <c r="E79" s="14"/>
    </row>
    <row r="80" spans="1:5" ht="15.75">
      <c r="A80" s="114" t="s">
        <v>25</v>
      </c>
      <c r="B80" s="115"/>
      <c r="C80" s="7">
        <f>SUM(C68:C79)</f>
        <v>584668</v>
      </c>
      <c r="D80" s="7">
        <f>SUM(D68:D79)</f>
        <v>-247678</v>
      </c>
      <c r="E80" s="7">
        <f>SUM(E68:E79)</f>
        <v>-1815645</v>
      </c>
    </row>
    <row r="81" spans="1:5" ht="15.75">
      <c r="A81" s="114" t="s">
        <v>26</v>
      </c>
      <c r="B81" s="115"/>
      <c r="C81" s="7">
        <f>C66+C80</f>
        <v>11431597</v>
      </c>
      <c r="D81" s="7">
        <f>D66+D80</f>
        <v>11663191</v>
      </c>
      <c r="E81" s="7">
        <f>E66+E80</f>
        <v>4910252</v>
      </c>
    </row>
    <row r="82" spans="1:5" ht="15.75">
      <c r="A82" s="7" t="s">
        <v>27</v>
      </c>
      <c r="B82" s="17"/>
      <c r="C82" s="7"/>
      <c r="D82" s="7"/>
      <c r="E82" s="7"/>
    </row>
    <row r="83" spans="1:5" ht="15.75">
      <c r="A83" s="7" t="s">
        <v>117</v>
      </c>
      <c r="B83" s="7"/>
      <c r="C83" s="8"/>
      <c r="D83" s="8"/>
      <c r="E83" s="8"/>
    </row>
    <row r="84" spans="1:5" ht="15.75">
      <c r="A84" s="8" t="s">
        <v>29</v>
      </c>
      <c r="B84" s="7"/>
      <c r="C84" s="8"/>
      <c r="D84" s="8">
        <v>12787</v>
      </c>
      <c r="E84" s="8">
        <v>12787</v>
      </c>
    </row>
    <row r="85" spans="1:5" ht="15.75">
      <c r="A85" s="8" t="s">
        <v>30</v>
      </c>
      <c r="B85" s="7"/>
      <c r="C85" s="8">
        <v>115</v>
      </c>
      <c r="D85" s="8">
        <v>21313</v>
      </c>
      <c r="E85" s="8">
        <v>21313</v>
      </c>
    </row>
    <row r="86" spans="1:5" ht="15.75">
      <c r="A86" s="8" t="s">
        <v>129</v>
      </c>
      <c r="B86" s="7"/>
      <c r="C86" s="8"/>
      <c r="D86" s="8">
        <v>5567</v>
      </c>
      <c r="E86" s="8">
        <v>5567</v>
      </c>
    </row>
    <row r="87" spans="1:5" ht="15.75">
      <c r="A87" s="8" t="s">
        <v>130</v>
      </c>
      <c r="B87" s="7"/>
      <c r="C87" s="8"/>
      <c r="D87" s="8">
        <v>2277</v>
      </c>
      <c r="E87" s="8">
        <v>2277</v>
      </c>
    </row>
    <row r="88" spans="1:5" ht="15.75">
      <c r="A88" s="8" t="s">
        <v>131</v>
      </c>
      <c r="B88" s="7"/>
      <c r="C88" s="8"/>
      <c r="D88" s="8">
        <v>967</v>
      </c>
      <c r="E88" s="8">
        <v>967</v>
      </c>
    </row>
    <row r="89" spans="1:5" ht="14.25" customHeight="1">
      <c r="A89" s="112" t="s">
        <v>31</v>
      </c>
      <c r="B89" s="113"/>
      <c r="C89" s="8"/>
      <c r="D89" s="8">
        <v>5786</v>
      </c>
      <c r="E89" s="8">
        <v>5786</v>
      </c>
    </row>
    <row r="90" spans="1:5" ht="15.75" hidden="1">
      <c r="A90" s="12" t="s">
        <v>75</v>
      </c>
      <c r="B90" s="7"/>
      <c r="C90" s="8"/>
      <c r="D90" s="8"/>
      <c r="E90" s="8"/>
    </row>
    <row r="91" spans="1:5" ht="15.75">
      <c r="A91" s="114" t="s">
        <v>28</v>
      </c>
      <c r="B91" s="115"/>
      <c r="C91" s="7">
        <f>SUM(C84:C90)</f>
        <v>115</v>
      </c>
      <c r="D91" s="7">
        <f>SUM(D84:D90)</f>
        <v>48697</v>
      </c>
      <c r="E91" s="7">
        <f>SUM(E84:E90)</f>
        <v>48697</v>
      </c>
    </row>
    <row r="92" spans="1:5" ht="15">
      <c r="A92" s="11" t="s">
        <v>116</v>
      </c>
      <c r="B92" s="8"/>
      <c r="C92" s="8"/>
      <c r="D92" s="8"/>
      <c r="E92" s="8"/>
    </row>
    <row r="93" spans="1:5" ht="15">
      <c r="A93" s="8" t="s">
        <v>29</v>
      </c>
      <c r="B93" s="8"/>
      <c r="C93" s="14">
        <v>810387</v>
      </c>
      <c r="D93" s="8">
        <v>807120</v>
      </c>
      <c r="E93" s="8">
        <v>411567</v>
      </c>
    </row>
    <row r="94" spans="1:5" ht="15">
      <c r="A94" s="8" t="s">
        <v>30</v>
      </c>
      <c r="B94" s="8"/>
      <c r="C94" s="8">
        <v>66293</v>
      </c>
      <c r="D94" s="8">
        <v>62584</v>
      </c>
      <c r="E94" s="8">
        <v>27620</v>
      </c>
    </row>
    <row r="95" spans="1:5" ht="15.75">
      <c r="A95" s="8" t="s">
        <v>129</v>
      </c>
      <c r="B95" s="7"/>
      <c r="C95" s="8">
        <v>101965</v>
      </c>
      <c r="D95" s="8">
        <v>100710</v>
      </c>
      <c r="E95" s="8">
        <v>51169</v>
      </c>
    </row>
    <row r="96" spans="1:5" ht="15.75">
      <c r="A96" s="8" t="s">
        <v>130</v>
      </c>
      <c r="B96" s="7"/>
      <c r="C96" s="8">
        <v>46310</v>
      </c>
      <c r="D96" s="8">
        <v>45752</v>
      </c>
      <c r="E96" s="8">
        <v>22892</v>
      </c>
    </row>
    <row r="97" spans="1:5" ht="15">
      <c r="A97" s="8" t="s">
        <v>131</v>
      </c>
      <c r="B97" s="8"/>
      <c r="C97" s="8">
        <v>22494</v>
      </c>
      <c r="D97" s="8">
        <v>22145</v>
      </c>
      <c r="E97" s="8">
        <v>9388</v>
      </c>
    </row>
    <row r="98" spans="1:5" ht="15">
      <c r="A98" s="112" t="s">
        <v>31</v>
      </c>
      <c r="B98" s="113"/>
      <c r="C98" s="8">
        <v>605858</v>
      </c>
      <c r="D98" s="8">
        <v>605858</v>
      </c>
      <c r="E98" s="8">
        <v>302773</v>
      </c>
    </row>
    <row r="99" spans="1:5" ht="15">
      <c r="A99" s="12" t="s">
        <v>143</v>
      </c>
      <c r="B99" s="13"/>
      <c r="C99" s="8">
        <v>77300</v>
      </c>
      <c r="D99" s="8">
        <v>77300</v>
      </c>
      <c r="E99" s="8">
        <v>33014</v>
      </c>
    </row>
    <row r="100" spans="1:5" ht="15">
      <c r="A100" s="8" t="s">
        <v>32</v>
      </c>
      <c r="B100" s="8"/>
      <c r="C100" s="8">
        <v>8889</v>
      </c>
      <c r="D100" s="8">
        <v>8889</v>
      </c>
      <c r="E100" s="8">
        <v>8716</v>
      </c>
    </row>
    <row r="101" spans="1:5" ht="15">
      <c r="A101" s="18" t="s">
        <v>118</v>
      </c>
      <c r="B101" s="19"/>
      <c r="C101" s="8">
        <v>54000</v>
      </c>
      <c r="D101" s="8">
        <v>54000</v>
      </c>
      <c r="E101" s="8"/>
    </row>
    <row r="102" spans="1:5" ht="14.25" customHeight="1">
      <c r="A102" s="18" t="s">
        <v>33</v>
      </c>
      <c r="B102" s="19"/>
      <c r="C102" s="8">
        <v>138662</v>
      </c>
      <c r="D102" s="8">
        <v>138662</v>
      </c>
      <c r="E102" s="8">
        <v>6478</v>
      </c>
    </row>
    <row r="103" spans="1:5" ht="15" hidden="1">
      <c r="A103" s="18" t="s">
        <v>119</v>
      </c>
      <c r="B103" s="19"/>
      <c r="C103" s="8"/>
      <c r="D103" s="8"/>
      <c r="E103" s="8"/>
    </row>
    <row r="104" spans="1:5" ht="15.75" hidden="1">
      <c r="A104" s="12" t="s">
        <v>75</v>
      </c>
      <c r="B104" s="7"/>
      <c r="C104" s="8"/>
      <c r="D104" s="8"/>
      <c r="E104" s="8"/>
    </row>
    <row r="105" spans="1:5" ht="15.75">
      <c r="A105" s="114" t="s">
        <v>28</v>
      </c>
      <c r="B105" s="115"/>
      <c r="C105" s="7">
        <f>SUM(C93:C104)</f>
        <v>1932158</v>
      </c>
      <c r="D105" s="7">
        <f>SUM(D93:D104)</f>
        <v>1923020</v>
      </c>
      <c r="E105" s="7">
        <f>SUM(E93:E104)</f>
        <v>873617</v>
      </c>
    </row>
    <row r="106" spans="1:5" ht="15">
      <c r="A106" s="120" t="s">
        <v>34</v>
      </c>
      <c r="B106" s="121"/>
      <c r="C106" s="8"/>
      <c r="D106" s="8"/>
      <c r="E106" s="8"/>
    </row>
    <row r="107" spans="1:5" ht="15">
      <c r="A107" s="12" t="s">
        <v>95</v>
      </c>
      <c r="B107" s="21"/>
      <c r="C107" s="8">
        <v>14532</v>
      </c>
      <c r="D107" s="8">
        <v>14532</v>
      </c>
      <c r="E107" s="14">
        <v>8566</v>
      </c>
    </row>
    <row r="108" spans="1:5" ht="15">
      <c r="A108" s="8" t="s">
        <v>30</v>
      </c>
      <c r="B108" s="8"/>
      <c r="C108" s="8">
        <v>56800</v>
      </c>
      <c r="D108" s="8">
        <v>56800</v>
      </c>
      <c r="E108" s="8">
        <v>16845</v>
      </c>
    </row>
    <row r="109" spans="1:5" ht="15.75">
      <c r="A109" s="8" t="s">
        <v>129</v>
      </c>
      <c r="B109" s="7"/>
      <c r="C109" s="8">
        <v>8917</v>
      </c>
      <c r="D109" s="8">
        <v>8917</v>
      </c>
      <c r="E109" s="8">
        <v>5009</v>
      </c>
    </row>
    <row r="110" spans="1:5" ht="15.75">
      <c r="A110" s="8" t="s">
        <v>130</v>
      </c>
      <c r="B110" s="7"/>
      <c r="C110" s="8">
        <v>3424</v>
      </c>
      <c r="D110" s="8">
        <v>3424</v>
      </c>
      <c r="E110" s="8">
        <v>2298</v>
      </c>
    </row>
    <row r="111" spans="1:5" ht="15">
      <c r="A111" s="8" t="s">
        <v>131</v>
      </c>
      <c r="B111" s="19"/>
      <c r="C111" s="8">
        <v>1590</v>
      </c>
      <c r="D111" s="8">
        <v>1590</v>
      </c>
      <c r="E111" s="8">
        <v>1184</v>
      </c>
    </row>
    <row r="112" spans="1:5" ht="15" customHeight="1">
      <c r="A112" s="112" t="s">
        <v>31</v>
      </c>
      <c r="B112" s="113"/>
      <c r="C112" s="8">
        <v>3100</v>
      </c>
      <c r="D112" s="8">
        <v>3100</v>
      </c>
      <c r="E112" s="8">
        <v>2361</v>
      </c>
    </row>
    <row r="113" spans="1:5" ht="0.75" customHeight="1" hidden="1">
      <c r="A113" s="12" t="s">
        <v>33</v>
      </c>
      <c r="B113" s="13"/>
      <c r="C113" s="14"/>
      <c r="D113" s="8"/>
      <c r="E113" s="8"/>
    </row>
    <row r="114" spans="1:5" ht="15.75" hidden="1">
      <c r="A114" s="12" t="s">
        <v>75</v>
      </c>
      <c r="B114" s="7"/>
      <c r="C114" s="14"/>
      <c r="D114" s="8"/>
      <c r="E114" s="8"/>
    </row>
    <row r="115" spans="1:5" ht="15.75">
      <c r="A115" s="114" t="s">
        <v>28</v>
      </c>
      <c r="B115" s="115"/>
      <c r="C115" s="15">
        <f>SUM(C107:C114)</f>
        <v>88363</v>
      </c>
      <c r="D115" s="15">
        <f>SUM(D107:D114)</f>
        <v>88363</v>
      </c>
      <c r="E115" s="15">
        <f>SUM(E107:E114)</f>
        <v>36263</v>
      </c>
    </row>
    <row r="116" spans="1:5" ht="0.75" customHeight="1">
      <c r="A116" s="126" t="s">
        <v>171</v>
      </c>
      <c r="B116" s="127"/>
      <c r="C116" s="15"/>
      <c r="D116" s="15"/>
      <c r="E116" s="15"/>
    </row>
    <row r="117" spans="1:5" ht="15" hidden="1">
      <c r="A117" s="8" t="s">
        <v>30</v>
      </c>
      <c r="B117" s="8"/>
      <c r="C117" s="53"/>
      <c r="D117" s="53"/>
      <c r="E117" s="53"/>
    </row>
    <row r="118" spans="1:5" ht="15" hidden="1">
      <c r="A118" s="112" t="s">
        <v>31</v>
      </c>
      <c r="B118" s="113"/>
      <c r="C118" s="53"/>
      <c r="D118" s="53"/>
      <c r="E118" s="53"/>
    </row>
    <row r="119" spans="1:5" ht="15.75" hidden="1">
      <c r="A119" s="114" t="s">
        <v>28</v>
      </c>
      <c r="B119" s="115"/>
      <c r="C119" s="15">
        <f>C117+C118</f>
        <v>0</v>
      </c>
      <c r="D119" s="15">
        <f>D117+D118</f>
        <v>0</v>
      </c>
      <c r="E119" s="15">
        <f>E117+E118</f>
        <v>0</v>
      </c>
    </row>
    <row r="120" spans="1:5" ht="15.75">
      <c r="A120" s="124" t="s">
        <v>35</v>
      </c>
      <c r="B120" s="125"/>
      <c r="C120" s="7"/>
      <c r="D120" s="8"/>
      <c r="E120" s="8"/>
    </row>
    <row r="121" spans="1:5" ht="15.75">
      <c r="A121" s="124" t="s">
        <v>128</v>
      </c>
      <c r="B121" s="125"/>
      <c r="C121" s="8"/>
      <c r="D121" s="8"/>
      <c r="E121" s="8"/>
    </row>
    <row r="122" spans="1:5" ht="15">
      <c r="A122" s="8" t="s">
        <v>29</v>
      </c>
      <c r="B122" s="8"/>
      <c r="C122" s="14">
        <f>SUM(C84+C93+C107)</f>
        <v>824919</v>
      </c>
      <c r="D122" s="14">
        <f>SUM(D84+D93+D107)</f>
        <v>834439</v>
      </c>
      <c r="E122" s="14">
        <f>SUM(E84+E93+E107)</f>
        <v>432920</v>
      </c>
    </row>
    <row r="123" spans="1:5" ht="15">
      <c r="A123" s="8" t="s">
        <v>30</v>
      </c>
      <c r="B123" s="8"/>
      <c r="C123" s="8">
        <f>SUM(C85+C94+C108+C117)</f>
        <v>123208</v>
      </c>
      <c r="D123" s="8">
        <f>SUM(D85+D94+D108+D117)</f>
        <v>140697</v>
      </c>
      <c r="E123" s="8">
        <f>SUM(E85+E94+E108+E117)</f>
        <v>65778</v>
      </c>
    </row>
    <row r="124" spans="1:5" ht="15.75">
      <c r="A124" s="8" t="s">
        <v>129</v>
      </c>
      <c r="B124" s="7"/>
      <c r="C124" s="8">
        <f aca="true" t="shared" si="0" ref="C124:E126">SUM(C86+C95+C109)</f>
        <v>110882</v>
      </c>
      <c r="D124" s="8">
        <f t="shared" si="0"/>
        <v>115194</v>
      </c>
      <c r="E124" s="8">
        <f t="shared" si="0"/>
        <v>61745</v>
      </c>
    </row>
    <row r="125" spans="1:5" ht="15.75">
      <c r="A125" s="8" t="s">
        <v>130</v>
      </c>
      <c r="B125" s="7"/>
      <c r="C125" s="8">
        <f t="shared" si="0"/>
        <v>49734</v>
      </c>
      <c r="D125" s="8">
        <f t="shared" si="0"/>
        <v>51453</v>
      </c>
      <c r="E125" s="8">
        <f t="shared" si="0"/>
        <v>27467</v>
      </c>
    </row>
    <row r="126" spans="1:5" ht="15">
      <c r="A126" s="8" t="s">
        <v>131</v>
      </c>
      <c r="B126" s="8"/>
      <c r="C126" s="8">
        <f t="shared" si="0"/>
        <v>24084</v>
      </c>
      <c r="D126" s="8">
        <f t="shared" si="0"/>
        <v>24702</v>
      </c>
      <c r="E126" s="8">
        <f t="shared" si="0"/>
        <v>11539</v>
      </c>
    </row>
    <row r="127" spans="1:5" ht="15">
      <c r="A127" s="112" t="s">
        <v>31</v>
      </c>
      <c r="B127" s="113"/>
      <c r="C127" s="8">
        <f>SUM(C89+C98+C112+C118)</f>
        <v>608958</v>
      </c>
      <c r="D127" s="8">
        <f>SUM(D89+D98+D112+D118)</f>
        <v>614744</v>
      </c>
      <c r="E127" s="8">
        <f>SUM(E89+E98+E112+E118)</f>
        <v>310920</v>
      </c>
    </row>
    <row r="128" spans="1:5" ht="15">
      <c r="A128" s="12" t="s">
        <v>144</v>
      </c>
      <c r="B128" s="13"/>
      <c r="C128" s="8">
        <f aca="true" t="shared" si="1" ref="C128:E130">C99</f>
        <v>77300</v>
      </c>
      <c r="D128" s="8">
        <f t="shared" si="1"/>
        <v>77300</v>
      </c>
      <c r="E128" s="8">
        <f t="shared" si="1"/>
        <v>33014</v>
      </c>
    </row>
    <row r="129" spans="1:5" ht="15">
      <c r="A129" s="8" t="s">
        <v>32</v>
      </c>
      <c r="B129" s="8"/>
      <c r="C129" s="8">
        <f t="shared" si="1"/>
        <v>8889</v>
      </c>
      <c r="D129" s="8">
        <f t="shared" si="1"/>
        <v>8889</v>
      </c>
      <c r="E129" s="8">
        <f t="shared" si="1"/>
        <v>8716</v>
      </c>
    </row>
    <row r="130" spans="1:5" ht="15">
      <c r="A130" s="18" t="s">
        <v>118</v>
      </c>
      <c r="B130" s="19"/>
      <c r="C130" s="8">
        <f t="shared" si="1"/>
        <v>54000</v>
      </c>
      <c r="D130" s="8">
        <f t="shared" si="1"/>
        <v>54000</v>
      </c>
      <c r="E130" s="8">
        <f t="shared" si="1"/>
        <v>0</v>
      </c>
    </row>
    <row r="131" spans="1:5" ht="15">
      <c r="A131" s="18" t="s">
        <v>33</v>
      </c>
      <c r="B131" s="19"/>
      <c r="C131" s="8">
        <f>SUM(C102+C113)</f>
        <v>138662</v>
      </c>
      <c r="D131" s="8">
        <f>SUM(D102+D113)</f>
        <v>138662</v>
      </c>
      <c r="E131" s="8">
        <f>SUM(E102+E113)</f>
        <v>6478</v>
      </c>
    </row>
    <row r="132" spans="1:5" ht="15" hidden="1">
      <c r="A132" s="18" t="s">
        <v>119</v>
      </c>
      <c r="B132" s="19"/>
      <c r="C132" s="8">
        <f>C103</f>
        <v>0</v>
      </c>
      <c r="D132" s="8">
        <f>D103</f>
        <v>0</v>
      </c>
      <c r="E132" s="8">
        <f>E103</f>
        <v>0</v>
      </c>
    </row>
    <row r="133" spans="1:5" ht="15.75" hidden="1">
      <c r="A133" s="12" t="s">
        <v>75</v>
      </c>
      <c r="B133" s="7"/>
      <c r="C133" s="8">
        <f>SUM(C90+C104+C114)</f>
        <v>0</v>
      </c>
      <c r="D133" s="8">
        <f>SUM(D90+D104+D114)</f>
        <v>0</v>
      </c>
      <c r="E133" s="8">
        <f>SUM(E90+E104+E114)</f>
        <v>0</v>
      </c>
    </row>
    <row r="134" spans="1:5" ht="15.75">
      <c r="A134" s="114" t="s">
        <v>36</v>
      </c>
      <c r="B134" s="115"/>
      <c r="C134" s="7">
        <f>SUM(C122:C133)</f>
        <v>2020636</v>
      </c>
      <c r="D134" s="7">
        <f>SUM(D122:D133)</f>
        <v>2060080</v>
      </c>
      <c r="E134" s="7">
        <f>SUM(E122:E133)</f>
        <v>958577</v>
      </c>
    </row>
    <row r="135" spans="1:5" ht="15.75">
      <c r="A135" s="7" t="s">
        <v>37</v>
      </c>
      <c r="B135" s="7"/>
      <c r="C135" s="8"/>
      <c r="D135" s="8"/>
      <c r="E135" s="8"/>
    </row>
    <row r="136" spans="1:5" ht="15">
      <c r="A136" s="11" t="s">
        <v>127</v>
      </c>
      <c r="B136" s="8"/>
      <c r="C136" s="8"/>
      <c r="D136" s="8"/>
      <c r="E136" s="8"/>
    </row>
    <row r="137" spans="1:5" ht="15" hidden="1">
      <c r="A137" s="8" t="s">
        <v>29</v>
      </c>
      <c r="B137" s="8"/>
      <c r="C137" s="8"/>
      <c r="D137" s="8"/>
      <c r="E137" s="8"/>
    </row>
    <row r="138" spans="1:5" ht="15">
      <c r="A138" s="8" t="s">
        <v>30</v>
      </c>
      <c r="B138" s="8"/>
      <c r="C138" s="8">
        <v>39820</v>
      </c>
      <c r="D138" s="8">
        <v>39820</v>
      </c>
      <c r="E138" s="8">
        <v>24075</v>
      </c>
    </row>
    <row r="139" spans="1:5" ht="15.75">
      <c r="A139" s="8" t="s">
        <v>129</v>
      </c>
      <c r="B139" s="7"/>
      <c r="C139" s="8">
        <v>4181</v>
      </c>
      <c r="D139" s="8">
        <v>4181</v>
      </c>
      <c r="E139" s="8">
        <v>2588</v>
      </c>
    </row>
    <row r="140" spans="1:5" ht="15.75">
      <c r="A140" s="8" t="s">
        <v>130</v>
      </c>
      <c r="B140" s="7"/>
      <c r="C140" s="8">
        <v>1911</v>
      </c>
      <c r="D140" s="8">
        <v>1911</v>
      </c>
      <c r="E140" s="8">
        <v>1027</v>
      </c>
    </row>
    <row r="141" spans="1:5" ht="15.75">
      <c r="A141" s="18" t="s">
        <v>131</v>
      </c>
      <c r="B141" s="22"/>
      <c r="C141" s="8">
        <v>1115</v>
      </c>
      <c r="D141" s="8">
        <v>1115</v>
      </c>
      <c r="E141" s="8">
        <v>81</v>
      </c>
    </row>
    <row r="142" spans="1:5" ht="15">
      <c r="A142" s="112" t="s">
        <v>31</v>
      </c>
      <c r="B142" s="113"/>
      <c r="C142" s="8">
        <v>12511</v>
      </c>
      <c r="D142" s="8">
        <v>12511</v>
      </c>
      <c r="E142" s="8">
        <v>2482</v>
      </c>
    </row>
    <row r="143" spans="1:5" ht="15.75" hidden="1">
      <c r="A143" s="12" t="s">
        <v>75</v>
      </c>
      <c r="B143" s="7"/>
      <c r="C143" s="8"/>
      <c r="D143" s="8"/>
      <c r="E143" s="8"/>
    </row>
    <row r="144" spans="1:5" ht="15.75">
      <c r="A144" s="114" t="s">
        <v>28</v>
      </c>
      <c r="B144" s="115"/>
      <c r="C144" s="7">
        <f>SUM(C137:C143)</f>
        <v>59538</v>
      </c>
      <c r="D144" s="7">
        <f>SUM(D137:D143)</f>
        <v>59538</v>
      </c>
      <c r="E144" s="7">
        <f>SUM(E137:E143)</f>
        <v>30253</v>
      </c>
    </row>
    <row r="145" spans="1:5" ht="0.75" customHeight="1" hidden="1">
      <c r="A145" s="11" t="s">
        <v>120</v>
      </c>
      <c r="B145" s="17"/>
      <c r="C145" s="7"/>
      <c r="D145" s="7"/>
      <c r="E145" s="7"/>
    </row>
    <row r="146" spans="1:5" ht="15.75" hidden="1">
      <c r="A146" s="8" t="s">
        <v>30</v>
      </c>
      <c r="B146" s="17"/>
      <c r="C146" s="8"/>
      <c r="D146" s="8"/>
      <c r="E146" s="8"/>
    </row>
    <row r="147" spans="1:5" ht="15.75" hidden="1">
      <c r="A147" s="8" t="s">
        <v>129</v>
      </c>
      <c r="B147" s="17"/>
      <c r="C147" s="8"/>
      <c r="D147" s="8"/>
      <c r="E147" s="8"/>
    </row>
    <row r="148" spans="1:5" ht="15.75" hidden="1">
      <c r="A148" s="8" t="s">
        <v>130</v>
      </c>
      <c r="B148" s="17"/>
      <c r="C148" s="8"/>
      <c r="D148" s="8"/>
      <c r="E148" s="8"/>
    </row>
    <row r="149" spans="1:5" ht="15.75" hidden="1">
      <c r="A149" s="18" t="s">
        <v>131</v>
      </c>
      <c r="B149" s="17"/>
      <c r="C149" s="8"/>
      <c r="D149" s="8"/>
      <c r="E149" s="8"/>
    </row>
    <row r="150" spans="1:5" ht="15" hidden="1">
      <c r="A150" s="12" t="s">
        <v>31</v>
      </c>
      <c r="B150" s="13"/>
      <c r="C150" s="8"/>
      <c r="D150" s="8"/>
      <c r="E150" s="8"/>
    </row>
    <row r="151" spans="1:5" ht="15.75" hidden="1">
      <c r="A151" s="12" t="s">
        <v>75</v>
      </c>
      <c r="B151" s="7"/>
      <c r="C151" s="8"/>
      <c r="D151" s="8"/>
      <c r="E151" s="8"/>
    </row>
    <row r="152" spans="1:5" ht="15.75" hidden="1">
      <c r="A152" s="114" t="s">
        <v>28</v>
      </c>
      <c r="B152" s="115"/>
      <c r="C152" s="7">
        <f>SUM(C146:C151)</f>
        <v>0</v>
      </c>
      <c r="D152" s="7">
        <f>SUM(D146:D151)</f>
        <v>0</v>
      </c>
      <c r="E152" s="7">
        <f>SUM(E146:E151)</f>
        <v>0</v>
      </c>
    </row>
    <row r="153" spans="1:5" ht="15">
      <c r="A153" s="11" t="s">
        <v>38</v>
      </c>
      <c r="B153" s="8"/>
      <c r="C153" s="8"/>
      <c r="D153" s="8"/>
      <c r="E153" s="8"/>
    </row>
    <row r="154" spans="1:5" ht="15" hidden="1">
      <c r="A154" s="8" t="s">
        <v>29</v>
      </c>
      <c r="B154" s="8"/>
      <c r="C154" s="8"/>
      <c r="D154" s="8"/>
      <c r="E154" s="8"/>
    </row>
    <row r="155" spans="1:5" ht="15">
      <c r="A155" s="8" t="s">
        <v>30</v>
      </c>
      <c r="B155" s="8"/>
      <c r="C155" s="8">
        <v>15560</v>
      </c>
      <c r="D155" s="8">
        <v>15234</v>
      </c>
      <c r="E155" s="8">
        <v>5530</v>
      </c>
    </row>
    <row r="156" spans="1:5" ht="15.75">
      <c r="A156" s="8" t="s">
        <v>129</v>
      </c>
      <c r="B156" s="7"/>
      <c r="C156" s="8">
        <v>1634</v>
      </c>
      <c r="D156" s="8">
        <v>1634</v>
      </c>
      <c r="E156" s="8">
        <v>260</v>
      </c>
    </row>
    <row r="157" spans="1:5" ht="15.75">
      <c r="A157" s="8" t="s">
        <v>130</v>
      </c>
      <c r="B157" s="7"/>
      <c r="C157" s="8">
        <v>747</v>
      </c>
      <c r="D157" s="8">
        <v>747</v>
      </c>
      <c r="E157" s="8">
        <v>163</v>
      </c>
    </row>
    <row r="158" spans="1:5" ht="15.75">
      <c r="A158" s="8" t="s">
        <v>131</v>
      </c>
      <c r="B158" s="17"/>
      <c r="C158" s="14">
        <v>417</v>
      </c>
      <c r="D158" s="14">
        <v>417</v>
      </c>
      <c r="E158" s="8">
        <v>76</v>
      </c>
    </row>
    <row r="159" spans="1:5" ht="15">
      <c r="A159" s="12" t="s">
        <v>31</v>
      </c>
      <c r="B159" s="8"/>
      <c r="C159" s="8">
        <v>4332</v>
      </c>
      <c r="D159" s="8">
        <v>4658</v>
      </c>
      <c r="E159" s="8">
        <v>4658</v>
      </c>
    </row>
    <row r="160" spans="1:5" ht="15" hidden="1">
      <c r="A160" s="18" t="s">
        <v>33</v>
      </c>
      <c r="B160" s="19"/>
      <c r="C160" s="8"/>
      <c r="D160" s="8"/>
      <c r="E160" s="8"/>
    </row>
    <row r="161" spans="1:5" ht="15.75" hidden="1">
      <c r="A161" s="12" t="s">
        <v>75</v>
      </c>
      <c r="B161" s="7"/>
      <c r="C161" s="8"/>
      <c r="D161" s="8"/>
      <c r="E161" s="8"/>
    </row>
    <row r="162" spans="1:5" ht="15.75">
      <c r="A162" s="16" t="s">
        <v>28</v>
      </c>
      <c r="B162" s="8"/>
      <c r="C162" s="7">
        <f>SUM(C154:C161)</f>
        <v>22690</v>
      </c>
      <c r="D162" s="7">
        <f>SUM(D154:D161)</f>
        <v>22690</v>
      </c>
      <c r="E162" s="7">
        <f>SUM(E154:E161)</f>
        <v>10687</v>
      </c>
    </row>
    <row r="163" spans="1:5" ht="15.75">
      <c r="A163" s="16" t="s">
        <v>133</v>
      </c>
      <c r="B163" s="8"/>
      <c r="C163" s="7"/>
      <c r="D163" s="7"/>
      <c r="E163" s="7"/>
    </row>
    <row r="164" spans="1:5" ht="15">
      <c r="A164" s="12" t="s">
        <v>31</v>
      </c>
      <c r="B164" s="8"/>
      <c r="C164" s="8">
        <v>15000</v>
      </c>
      <c r="D164" s="8">
        <v>15000</v>
      </c>
      <c r="E164" s="8">
        <v>13895</v>
      </c>
    </row>
    <row r="165" spans="1:5" ht="15">
      <c r="A165" s="18" t="s">
        <v>33</v>
      </c>
      <c r="B165" s="8"/>
      <c r="C165" s="8"/>
      <c r="D165" s="8">
        <v>24368</v>
      </c>
      <c r="E165" s="8">
        <v>15598</v>
      </c>
    </row>
    <row r="166" spans="1:5" ht="15.75" hidden="1">
      <c r="A166" s="12" t="s">
        <v>75</v>
      </c>
      <c r="B166" s="7"/>
      <c r="C166" s="8"/>
      <c r="D166" s="8"/>
      <c r="E166" s="8"/>
    </row>
    <row r="167" spans="1:5" ht="15.75">
      <c r="A167" s="114" t="s">
        <v>28</v>
      </c>
      <c r="B167" s="115"/>
      <c r="C167" s="7">
        <f>SUM(C164:C166)</f>
        <v>15000</v>
      </c>
      <c r="D167" s="7">
        <f>SUM(D164:D166)</f>
        <v>39368</v>
      </c>
      <c r="E167" s="7">
        <f>SUM(E164:E166)</f>
        <v>29493</v>
      </c>
    </row>
    <row r="168" spans="1:5" ht="15.75">
      <c r="A168" s="16" t="s">
        <v>134</v>
      </c>
      <c r="B168" s="8"/>
      <c r="C168" s="7"/>
      <c r="D168" s="7"/>
      <c r="E168" s="7"/>
    </row>
    <row r="169" spans="1:5" ht="15">
      <c r="A169" s="12" t="s">
        <v>31</v>
      </c>
      <c r="B169" s="8"/>
      <c r="C169" s="8"/>
      <c r="D169" s="8"/>
      <c r="E169" s="8"/>
    </row>
    <row r="170" spans="1:5" ht="15">
      <c r="A170" s="12" t="s">
        <v>96</v>
      </c>
      <c r="B170" s="19"/>
      <c r="C170" s="8"/>
      <c r="D170" s="8">
        <v>47421</v>
      </c>
      <c r="E170" s="8">
        <v>18968</v>
      </c>
    </row>
    <row r="171" spans="1:5" ht="15.75" hidden="1">
      <c r="A171" s="12" t="s">
        <v>75</v>
      </c>
      <c r="B171" s="7"/>
      <c r="C171" s="8"/>
      <c r="D171" s="8"/>
      <c r="E171" s="8"/>
    </row>
    <row r="172" spans="1:5" ht="15.75">
      <c r="A172" s="16" t="s">
        <v>28</v>
      </c>
      <c r="B172" s="8"/>
      <c r="C172" s="7">
        <f>SUM(C169:C171)</f>
        <v>0</v>
      </c>
      <c r="D172" s="7">
        <f>SUM(D169:D171)</f>
        <v>47421</v>
      </c>
      <c r="E172" s="7">
        <f>SUM(E169:E171)</f>
        <v>18968</v>
      </c>
    </row>
    <row r="173" spans="1:5" ht="15.75">
      <c r="A173" s="16" t="s">
        <v>155</v>
      </c>
      <c r="B173" s="8"/>
      <c r="C173" s="7"/>
      <c r="D173" s="7"/>
      <c r="E173" s="7"/>
    </row>
    <row r="174" spans="1:5" ht="15.75">
      <c r="A174" s="12" t="s">
        <v>31</v>
      </c>
      <c r="B174" s="8"/>
      <c r="C174" s="7">
        <v>7215</v>
      </c>
      <c r="D174" s="8">
        <v>7215</v>
      </c>
      <c r="E174" s="7">
        <v>0</v>
      </c>
    </row>
    <row r="175" spans="1:5" ht="15.75" hidden="1">
      <c r="A175" s="12" t="s">
        <v>75</v>
      </c>
      <c r="B175" s="7"/>
      <c r="C175" s="7"/>
      <c r="D175" s="8"/>
      <c r="E175" s="7"/>
    </row>
    <row r="176" spans="1:5" ht="15.75">
      <c r="A176" s="16" t="s">
        <v>28</v>
      </c>
      <c r="B176" s="8"/>
      <c r="C176" s="7">
        <f>SUM(C174:C175)</f>
        <v>7215</v>
      </c>
      <c r="D176" s="7">
        <f>SUM(D174:D175)</f>
        <v>7215</v>
      </c>
      <c r="E176" s="7">
        <f>SUM(E174:E175)</f>
        <v>0</v>
      </c>
    </row>
    <row r="177" spans="1:5" ht="15.75">
      <c r="A177" s="23" t="s">
        <v>35</v>
      </c>
      <c r="B177" s="23"/>
      <c r="C177" s="7"/>
      <c r="D177" s="7"/>
      <c r="E177" s="7"/>
    </row>
    <row r="178" spans="1:5" ht="15" customHeight="1">
      <c r="A178" s="23" t="s">
        <v>121</v>
      </c>
      <c r="B178" s="24"/>
      <c r="C178" s="7"/>
      <c r="D178" s="7"/>
      <c r="E178" s="8"/>
    </row>
    <row r="179" spans="1:5" ht="15" hidden="1">
      <c r="A179" s="8" t="s">
        <v>29</v>
      </c>
      <c r="B179" s="8"/>
      <c r="C179" s="8">
        <f>SUM(C137+C154)</f>
        <v>0</v>
      </c>
      <c r="D179" s="8">
        <f>SUM(D137+D154)</f>
        <v>0</v>
      </c>
      <c r="E179" s="8">
        <f>SUM(E137+E154)</f>
        <v>0</v>
      </c>
    </row>
    <row r="180" spans="1:5" ht="15">
      <c r="A180" s="8" t="s">
        <v>30</v>
      </c>
      <c r="B180" s="8"/>
      <c r="C180" s="8">
        <f aca="true" t="shared" si="2" ref="C180:E183">SUM(C138+C146+C155)</f>
        <v>55380</v>
      </c>
      <c r="D180" s="8">
        <f t="shared" si="2"/>
        <v>55054</v>
      </c>
      <c r="E180" s="8">
        <f t="shared" si="2"/>
        <v>29605</v>
      </c>
    </row>
    <row r="181" spans="1:5" ht="15.75">
      <c r="A181" s="8" t="s">
        <v>129</v>
      </c>
      <c r="B181" s="7"/>
      <c r="C181" s="8">
        <f t="shared" si="2"/>
        <v>5815</v>
      </c>
      <c r="D181" s="8">
        <f t="shared" si="2"/>
        <v>5815</v>
      </c>
      <c r="E181" s="8">
        <f t="shared" si="2"/>
        <v>2848</v>
      </c>
    </row>
    <row r="182" spans="1:6" ht="15.75">
      <c r="A182" s="8" t="s">
        <v>130</v>
      </c>
      <c r="B182" s="7"/>
      <c r="C182" s="8">
        <f t="shared" si="2"/>
        <v>2658</v>
      </c>
      <c r="D182" s="8">
        <f t="shared" si="2"/>
        <v>2658</v>
      </c>
      <c r="E182" s="8">
        <f t="shared" si="2"/>
        <v>1190</v>
      </c>
      <c r="F182" s="3"/>
    </row>
    <row r="183" spans="1:5" ht="15">
      <c r="A183" s="8" t="s">
        <v>131</v>
      </c>
      <c r="B183" s="13"/>
      <c r="C183" s="8">
        <f t="shared" si="2"/>
        <v>1532</v>
      </c>
      <c r="D183" s="8">
        <f t="shared" si="2"/>
        <v>1532</v>
      </c>
      <c r="E183" s="8">
        <f t="shared" si="2"/>
        <v>157</v>
      </c>
    </row>
    <row r="184" spans="1:5" ht="15.75">
      <c r="A184" s="12" t="s">
        <v>31</v>
      </c>
      <c r="B184" s="7"/>
      <c r="C184" s="8">
        <f>SUM(C142+C150+C159+C164+C169+C174)</f>
        <v>39058</v>
      </c>
      <c r="D184" s="8">
        <f>SUM(D142+D150+D159+D164+D169+D174)</f>
        <v>39384</v>
      </c>
      <c r="E184" s="8">
        <f>SUM(E142+E150+E159+E164+E169+E174)</f>
        <v>21035</v>
      </c>
    </row>
    <row r="185" spans="1:5" ht="15">
      <c r="A185" s="12" t="s">
        <v>96</v>
      </c>
      <c r="B185" s="19"/>
      <c r="C185" s="8">
        <f>C170</f>
        <v>0</v>
      </c>
      <c r="D185" s="8">
        <f>D170</f>
        <v>47421</v>
      </c>
      <c r="E185" s="8">
        <f>E170</f>
        <v>18968</v>
      </c>
    </row>
    <row r="186" spans="1:5" ht="15.75">
      <c r="A186" s="18" t="s">
        <v>33</v>
      </c>
      <c r="B186" s="7"/>
      <c r="C186" s="8">
        <f>C160+C165</f>
        <v>0</v>
      </c>
      <c r="D186" s="8">
        <f>D160+D165</f>
        <v>24368</v>
      </c>
      <c r="E186" s="8">
        <f>E160+E165</f>
        <v>15598</v>
      </c>
    </row>
    <row r="187" spans="1:5" ht="15.75" hidden="1">
      <c r="A187" s="12" t="s">
        <v>75</v>
      </c>
      <c r="B187" s="7"/>
      <c r="C187" s="8">
        <f>SUM(C143+C151+C161+C166+C171+C175)</f>
        <v>0</v>
      </c>
      <c r="D187" s="8">
        <f>SUM(D143+D151+D161+D166+D171+D175)</f>
        <v>0</v>
      </c>
      <c r="E187" s="8">
        <f>SUM(E143+E151+E161+E166+E171+E175)</f>
        <v>0</v>
      </c>
    </row>
    <row r="188" spans="1:5" ht="15.75">
      <c r="A188" s="7" t="s">
        <v>39</v>
      </c>
      <c r="B188" s="7"/>
      <c r="C188" s="7">
        <f>SUM(C179:C187)</f>
        <v>104443</v>
      </c>
      <c r="D188" s="7">
        <f>SUM(D179:D187)</f>
        <v>176232</v>
      </c>
      <c r="E188" s="7">
        <f>SUM(E179:E187)</f>
        <v>89401</v>
      </c>
    </row>
    <row r="189" spans="1:5" ht="15.75">
      <c r="A189" s="7" t="s">
        <v>40</v>
      </c>
      <c r="B189" s="11"/>
      <c r="C189" s="7"/>
      <c r="D189" s="7"/>
      <c r="E189" s="7"/>
    </row>
    <row r="190" spans="1:5" ht="15">
      <c r="A190" s="11" t="s">
        <v>41</v>
      </c>
      <c r="B190" s="8"/>
      <c r="C190" s="11"/>
      <c r="D190" s="11"/>
      <c r="E190" s="11"/>
    </row>
    <row r="191" spans="1:5" ht="15">
      <c r="A191" s="8" t="s">
        <v>29</v>
      </c>
      <c r="B191" s="8"/>
      <c r="C191" s="8">
        <v>795300</v>
      </c>
      <c r="D191" s="8">
        <v>781100</v>
      </c>
      <c r="E191" s="8">
        <v>377390</v>
      </c>
    </row>
    <row r="192" spans="1:5" ht="15">
      <c r="A192" s="8" t="s">
        <v>30</v>
      </c>
      <c r="B192" s="8"/>
      <c r="C192" s="8">
        <v>32140</v>
      </c>
      <c r="D192" s="8">
        <v>19700</v>
      </c>
      <c r="E192" s="8">
        <v>1469</v>
      </c>
    </row>
    <row r="193" spans="1:5" ht="15.75">
      <c r="A193" s="8" t="s">
        <v>129</v>
      </c>
      <c r="B193" s="7"/>
      <c r="C193" s="8">
        <v>86881</v>
      </c>
      <c r="D193" s="8">
        <v>86881</v>
      </c>
      <c r="E193" s="8">
        <v>44966</v>
      </c>
    </row>
    <row r="194" spans="1:5" ht="15">
      <c r="A194" s="12" t="s">
        <v>132</v>
      </c>
      <c r="B194" s="8"/>
      <c r="C194" s="14">
        <v>15360</v>
      </c>
      <c r="D194" s="8">
        <v>15360</v>
      </c>
      <c r="E194" s="8">
        <v>8733</v>
      </c>
    </row>
    <row r="195" spans="1:5" ht="15.75">
      <c r="A195" s="8" t="s">
        <v>130</v>
      </c>
      <c r="B195" s="7"/>
      <c r="C195" s="8">
        <v>39717</v>
      </c>
      <c r="D195" s="8">
        <v>39717</v>
      </c>
      <c r="E195" s="8">
        <v>19837</v>
      </c>
    </row>
    <row r="196" spans="1:5" ht="15">
      <c r="A196" s="8" t="s">
        <v>131</v>
      </c>
      <c r="B196" s="13"/>
      <c r="C196" s="8">
        <v>23169</v>
      </c>
      <c r="D196" s="8">
        <v>16169</v>
      </c>
      <c r="E196" s="8">
        <v>6198</v>
      </c>
    </row>
    <row r="197" spans="1:5" ht="15">
      <c r="A197" s="12" t="s">
        <v>31</v>
      </c>
      <c r="B197" s="13"/>
      <c r="C197" s="8">
        <v>314121</v>
      </c>
      <c r="D197" s="8">
        <v>326737</v>
      </c>
      <c r="E197" s="8">
        <v>204216</v>
      </c>
    </row>
    <row r="198" spans="1:5" ht="15">
      <c r="A198" s="12" t="s">
        <v>96</v>
      </c>
      <c r="B198" s="19"/>
      <c r="C198" s="14">
        <v>43195</v>
      </c>
      <c r="D198" s="8">
        <v>43195</v>
      </c>
      <c r="E198" s="14">
        <v>43194</v>
      </c>
    </row>
    <row r="199" spans="1:5" ht="15.75" customHeight="1">
      <c r="A199" s="18" t="s">
        <v>33</v>
      </c>
      <c r="B199" s="25"/>
      <c r="C199" s="8">
        <v>306298</v>
      </c>
      <c r="D199" s="8">
        <v>306298</v>
      </c>
      <c r="E199" s="8">
        <v>94955</v>
      </c>
    </row>
    <row r="200" spans="1:5" ht="0.75" customHeight="1" hidden="1">
      <c r="A200" s="12" t="s">
        <v>75</v>
      </c>
      <c r="B200" s="7"/>
      <c r="C200" s="8"/>
      <c r="D200" s="8"/>
      <c r="E200" s="8"/>
    </row>
    <row r="201" spans="1:5" ht="15.75">
      <c r="A201" s="25" t="s">
        <v>28</v>
      </c>
      <c r="B201" s="11"/>
      <c r="C201" s="7">
        <f>SUM(C191:C200)</f>
        <v>1656181</v>
      </c>
      <c r="D201" s="7">
        <f>SUM(D191:D200)</f>
        <v>1635157</v>
      </c>
      <c r="E201" s="7">
        <f>SUM(E191:E200)</f>
        <v>800958</v>
      </c>
    </row>
    <row r="202" spans="1:5" ht="15.75">
      <c r="A202" s="11" t="s">
        <v>150</v>
      </c>
      <c r="B202" s="11"/>
      <c r="C202" s="7"/>
      <c r="D202" s="7"/>
      <c r="E202" s="7"/>
    </row>
    <row r="203" spans="1:5" ht="15">
      <c r="A203" s="8" t="s">
        <v>29</v>
      </c>
      <c r="B203" s="11"/>
      <c r="C203" s="8">
        <v>84130</v>
      </c>
      <c r="D203" s="8">
        <v>84130</v>
      </c>
      <c r="E203" s="8">
        <v>46532</v>
      </c>
    </row>
    <row r="204" spans="1:5" ht="15">
      <c r="A204" s="8" t="s">
        <v>145</v>
      </c>
      <c r="B204" s="11"/>
      <c r="C204" s="8">
        <v>7110</v>
      </c>
      <c r="D204" s="8">
        <v>8950</v>
      </c>
      <c r="E204" s="8">
        <v>6679</v>
      </c>
    </row>
    <row r="205" spans="1:5" ht="15.75">
      <c r="A205" s="8" t="s">
        <v>129</v>
      </c>
      <c r="B205" s="7"/>
      <c r="C205" s="8">
        <v>8692</v>
      </c>
      <c r="D205" s="8">
        <v>8692</v>
      </c>
      <c r="E205" s="8">
        <v>5527</v>
      </c>
    </row>
    <row r="206" spans="1:5" ht="15">
      <c r="A206" s="12" t="s">
        <v>132</v>
      </c>
      <c r="B206" s="8"/>
      <c r="C206" s="8">
        <v>3065</v>
      </c>
      <c r="D206" s="8">
        <v>3065</v>
      </c>
      <c r="E206" s="8">
        <v>1779</v>
      </c>
    </row>
    <row r="207" spans="1:5" ht="15.75">
      <c r="A207" s="8" t="s">
        <v>130</v>
      </c>
      <c r="B207" s="7"/>
      <c r="C207" s="8">
        <v>3936</v>
      </c>
      <c r="D207" s="8">
        <v>3936</v>
      </c>
      <c r="E207" s="8">
        <v>2462</v>
      </c>
    </row>
    <row r="208" spans="1:5" ht="15">
      <c r="A208" s="8" t="s">
        <v>131</v>
      </c>
      <c r="B208" s="13"/>
      <c r="C208" s="8">
        <v>1845</v>
      </c>
      <c r="D208" s="8">
        <v>1845</v>
      </c>
      <c r="E208" s="8">
        <v>980</v>
      </c>
    </row>
    <row r="209" spans="1:5" ht="15">
      <c r="A209" s="12" t="s">
        <v>31</v>
      </c>
      <c r="B209" s="13"/>
      <c r="C209" s="8">
        <v>81694</v>
      </c>
      <c r="D209" s="8">
        <v>114048</v>
      </c>
      <c r="E209" s="8">
        <v>28809</v>
      </c>
    </row>
    <row r="210" spans="1:5" ht="15" hidden="1">
      <c r="A210" s="12" t="s">
        <v>43</v>
      </c>
      <c r="B210" s="13"/>
      <c r="C210" s="8"/>
      <c r="D210" s="8"/>
      <c r="E210" s="8"/>
    </row>
    <row r="211" spans="1:5" ht="15.75" customHeight="1">
      <c r="A211" s="12" t="s">
        <v>44</v>
      </c>
      <c r="B211" s="13"/>
      <c r="C211" s="8"/>
      <c r="D211" s="8">
        <v>2000</v>
      </c>
      <c r="E211" s="8"/>
    </row>
    <row r="212" spans="1:5" ht="15.75">
      <c r="A212" s="12" t="s">
        <v>33</v>
      </c>
      <c r="B212" s="25"/>
      <c r="C212" s="8">
        <v>24143</v>
      </c>
      <c r="D212" s="8">
        <v>25175</v>
      </c>
      <c r="E212" s="8">
        <v>22713</v>
      </c>
    </row>
    <row r="213" spans="1:5" ht="0.75" customHeight="1">
      <c r="A213" s="12" t="s">
        <v>75</v>
      </c>
      <c r="B213" s="7"/>
      <c r="C213" s="8"/>
      <c r="D213" s="8"/>
      <c r="E213" s="8"/>
    </row>
    <row r="214" spans="1:5" ht="15.75">
      <c r="A214" s="25" t="s">
        <v>28</v>
      </c>
      <c r="B214" s="13"/>
      <c r="C214" s="7">
        <f>SUM(C203:C213)</f>
        <v>214615</v>
      </c>
      <c r="D214" s="7">
        <f>SUM(D203:D213)</f>
        <v>251841</v>
      </c>
      <c r="E214" s="7">
        <f>SUM(E203:E213)</f>
        <v>115481</v>
      </c>
    </row>
    <row r="215" spans="1:5" ht="15.75">
      <c r="A215" s="11" t="s">
        <v>135</v>
      </c>
      <c r="B215" s="11"/>
      <c r="C215" s="7"/>
      <c r="D215" s="7"/>
      <c r="E215" s="7"/>
    </row>
    <row r="216" spans="1:5" ht="15">
      <c r="A216" s="8" t="s">
        <v>29</v>
      </c>
      <c r="B216" s="8"/>
      <c r="C216" s="8">
        <v>107863</v>
      </c>
      <c r="D216" s="8">
        <v>121063</v>
      </c>
      <c r="E216" s="8">
        <v>52882</v>
      </c>
    </row>
    <row r="217" spans="1:5" ht="15">
      <c r="A217" s="8" t="s">
        <v>30</v>
      </c>
      <c r="B217" s="8"/>
      <c r="C217" s="8">
        <v>6020</v>
      </c>
      <c r="D217" s="8">
        <v>11100</v>
      </c>
      <c r="E217" s="8">
        <v>6326</v>
      </c>
    </row>
    <row r="218" spans="1:5" ht="15.75">
      <c r="A218" s="8" t="s">
        <v>129</v>
      </c>
      <c r="B218" s="7"/>
      <c r="C218" s="8">
        <v>12596</v>
      </c>
      <c r="D218" s="8">
        <v>13816</v>
      </c>
      <c r="E218" s="8">
        <v>6299</v>
      </c>
    </row>
    <row r="219" spans="1:5" ht="15">
      <c r="A219" s="12" t="s">
        <v>132</v>
      </c>
      <c r="B219" s="8"/>
      <c r="C219" s="8">
        <v>4256</v>
      </c>
      <c r="D219" s="8">
        <v>4836</v>
      </c>
      <c r="E219" s="8">
        <v>2151</v>
      </c>
    </row>
    <row r="220" spans="1:5" ht="15.75">
      <c r="A220" s="8" t="s">
        <v>130</v>
      </c>
      <c r="B220" s="7"/>
      <c r="C220" s="8">
        <v>5073</v>
      </c>
      <c r="D220" s="8">
        <v>5673</v>
      </c>
      <c r="E220" s="8">
        <v>2645</v>
      </c>
    </row>
    <row r="221" spans="1:5" ht="15">
      <c r="A221" s="8" t="s">
        <v>131</v>
      </c>
      <c r="B221" s="13"/>
      <c r="C221" s="8">
        <v>1803</v>
      </c>
      <c r="D221" s="8">
        <v>1603</v>
      </c>
      <c r="E221" s="8">
        <v>760</v>
      </c>
    </row>
    <row r="222" spans="1:5" ht="15">
      <c r="A222" s="12" t="s">
        <v>31</v>
      </c>
      <c r="B222" s="13"/>
      <c r="C222" s="8">
        <v>30547</v>
      </c>
      <c r="D222" s="8">
        <v>109499</v>
      </c>
      <c r="E222" s="8">
        <v>16964</v>
      </c>
    </row>
    <row r="223" spans="1:5" ht="15.75">
      <c r="A223" s="18" t="s">
        <v>33</v>
      </c>
      <c r="B223" s="25"/>
      <c r="C223" s="8"/>
      <c r="D223" s="8">
        <v>6000</v>
      </c>
      <c r="E223" s="8"/>
    </row>
    <row r="224" spans="1:5" ht="15.75" hidden="1">
      <c r="A224" s="12" t="s">
        <v>75</v>
      </c>
      <c r="B224" s="7"/>
      <c r="C224" s="8"/>
      <c r="D224" s="8"/>
      <c r="E224" s="8"/>
    </row>
    <row r="225" spans="1:5" ht="15.75">
      <c r="A225" s="25" t="s">
        <v>28</v>
      </c>
      <c r="B225" s="11"/>
      <c r="C225" s="7">
        <f>SUM(C216:C224)</f>
        <v>168158</v>
      </c>
      <c r="D225" s="7">
        <f>SUM(D216:D224)</f>
        <v>273590</v>
      </c>
      <c r="E225" s="7">
        <f>SUM(E216:E224)</f>
        <v>88027</v>
      </c>
    </row>
    <row r="226" spans="1:5" ht="15">
      <c r="A226" s="11" t="s">
        <v>42</v>
      </c>
      <c r="B226" s="8"/>
      <c r="C226" s="11"/>
      <c r="D226" s="11"/>
      <c r="E226" s="11"/>
    </row>
    <row r="227" spans="1:5" ht="15">
      <c r="A227" s="8" t="s">
        <v>29</v>
      </c>
      <c r="B227" s="8"/>
      <c r="C227" s="8">
        <v>1617134</v>
      </c>
      <c r="D227" s="8">
        <v>1622510</v>
      </c>
      <c r="E227" s="8">
        <v>741165</v>
      </c>
    </row>
    <row r="228" spans="1:5" ht="15">
      <c r="A228" s="8" t="s">
        <v>30</v>
      </c>
      <c r="B228" s="8"/>
      <c r="C228" s="8">
        <v>96082</v>
      </c>
      <c r="D228" s="8">
        <v>126863</v>
      </c>
      <c r="E228" s="8">
        <v>71225</v>
      </c>
    </row>
    <row r="229" spans="1:5" ht="15.75">
      <c r="A229" s="8" t="s">
        <v>129</v>
      </c>
      <c r="B229" s="7"/>
      <c r="C229" s="8">
        <v>184411</v>
      </c>
      <c r="D229" s="8">
        <v>184877</v>
      </c>
      <c r="E229" s="8">
        <v>85865</v>
      </c>
    </row>
    <row r="230" spans="1:5" ht="15">
      <c r="A230" s="12" t="s">
        <v>132</v>
      </c>
      <c r="B230" s="8"/>
      <c r="C230" s="26">
        <v>59876</v>
      </c>
      <c r="D230" s="27">
        <v>60121</v>
      </c>
      <c r="E230" s="27">
        <v>25321</v>
      </c>
    </row>
    <row r="231" spans="1:5" ht="15.75">
      <c r="A231" s="8" t="s">
        <v>130</v>
      </c>
      <c r="B231" s="7"/>
      <c r="C231" s="8">
        <v>79284</v>
      </c>
      <c r="D231" s="8">
        <v>79484</v>
      </c>
      <c r="E231" s="8">
        <v>37753</v>
      </c>
    </row>
    <row r="232" spans="1:5" ht="15">
      <c r="A232" s="8" t="s">
        <v>131</v>
      </c>
      <c r="B232" s="13"/>
      <c r="C232" s="8">
        <v>28505</v>
      </c>
      <c r="D232" s="8">
        <v>28622</v>
      </c>
      <c r="E232" s="8">
        <v>13285</v>
      </c>
    </row>
    <row r="233" spans="1:5" ht="15">
      <c r="A233" s="12" t="s">
        <v>31</v>
      </c>
      <c r="B233" s="13"/>
      <c r="C233" s="8">
        <v>502283</v>
      </c>
      <c r="D233" s="8">
        <v>573883</v>
      </c>
      <c r="E233" s="8">
        <v>315891</v>
      </c>
    </row>
    <row r="234" spans="1:5" ht="15">
      <c r="A234" s="12" t="s">
        <v>43</v>
      </c>
      <c r="B234" s="13"/>
      <c r="C234" s="8">
        <v>4000</v>
      </c>
      <c r="D234" s="8">
        <v>13813</v>
      </c>
      <c r="E234" s="8">
        <v>1740</v>
      </c>
    </row>
    <row r="235" spans="1:5" ht="15">
      <c r="A235" s="12" t="s">
        <v>44</v>
      </c>
      <c r="B235" s="13"/>
      <c r="C235" s="8">
        <v>12000</v>
      </c>
      <c r="D235" s="8">
        <v>12000</v>
      </c>
      <c r="E235" s="8"/>
    </row>
    <row r="236" spans="1:5" ht="15.75">
      <c r="A236" s="12" t="s">
        <v>33</v>
      </c>
      <c r="B236" s="25"/>
      <c r="C236" s="14">
        <v>79926</v>
      </c>
      <c r="D236" s="8">
        <v>82948</v>
      </c>
      <c r="E236" s="14">
        <v>59104</v>
      </c>
    </row>
    <row r="237" spans="1:5" ht="15.75" hidden="1">
      <c r="A237" s="12" t="s">
        <v>75</v>
      </c>
      <c r="B237" s="7"/>
      <c r="C237" s="14"/>
      <c r="D237" s="8"/>
      <c r="E237" s="14"/>
    </row>
    <row r="238" spans="1:5" ht="15.75">
      <c r="A238" s="25" t="s">
        <v>28</v>
      </c>
      <c r="B238" s="28"/>
      <c r="C238" s="7">
        <f>SUM(C227:C237)</f>
        <v>2663501</v>
      </c>
      <c r="D238" s="7">
        <f>SUM(D227:D237)</f>
        <v>2785121</v>
      </c>
      <c r="E238" s="7">
        <f>SUM(E227:E237)</f>
        <v>1351349</v>
      </c>
    </row>
    <row r="239" spans="1:5" ht="15" hidden="1">
      <c r="A239" s="11" t="s">
        <v>45</v>
      </c>
      <c r="B239" s="8"/>
      <c r="C239" s="11"/>
      <c r="D239" s="11"/>
      <c r="E239" s="11"/>
    </row>
    <row r="240" spans="1:5" ht="15" hidden="1">
      <c r="A240" s="8" t="s">
        <v>29</v>
      </c>
      <c r="B240" s="8"/>
      <c r="C240" s="8"/>
      <c r="D240" s="8"/>
      <c r="E240" s="8"/>
    </row>
    <row r="241" spans="1:5" ht="15" hidden="1">
      <c r="A241" s="8" t="s">
        <v>30</v>
      </c>
      <c r="B241" s="8"/>
      <c r="C241" s="8"/>
      <c r="D241" s="8"/>
      <c r="E241" s="8"/>
    </row>
    <row r="242" spans="1:5" ht="15.75" hidden="1">
      <c r="A242" s="8" t="s">
        <v>129</v>
      </c>
      <c r="B242" s="7"/>
      <c r="C242" s="8"/>
      <c r="D242" s="8"/>
      <c r="E242" s="8"/>
    </row>
    <row r="243" spans="1:5" ht="15" hidden="1">
      <c r="A243" s="12" t="s">
        <v>132</v>
      </c>
      <c r="B243" s="8"/>
      <c r="C243" s="8"/>
      <c r="D243" s="14"/>
      <c r="E243" s="14"/>
    </row>
    <row r="244" spans="1:5" ht="15.75" hidden="1">
      <c r="A244" s="8" t="s">
        <v>130</v>
      </c>
      <c r="B244" s="7"/>
      <c r="C244" s="8"/>
      <c r="D244" s="8"/>
      <c r="E244" s="8"/>
    </row>
    <row r="245" spans="1:5" ht="15" hidden="1">
      <c r="A245" s="8" t="s">
        <v>131</v>
      </c>
      <c r="B245" s="13"/>
      <c r="C245" s="8"/>
      <c r="D245" s="8"/>
      <c r="E245" s="8"/>
    </row>
    <row r="246" spans="1:5" ht="15.75" hidden="1">
      <c r="A246" s="12" t="s">
        <v>31</v>
      </c>
      <c r="B246" s="17"/>
      <c r="C246" s="8"/>
      <c r="D246" s="8"/>
      <c r="E246" s="8"/>
    </row>
    <row r="247" spans="1:5" ht="15.75" hidden="1">
      <c r="A247" s="12" t="s">
        <v>75</v>
      </c>
      <c r="B247" s="7"/>
      <c r="C247" s="8"/>
      <c r="D247" s="8"/>
      <c r="E247" s="8"/>
    </row>
    <row r="248" spans="1:5" ht="15.75" hidden="1">
      <c r="A248" s="16" t="s">
        <v>28</v>
      </c>
      <c r="B248" s="21"/>
      <c r="C248" s="7">
        <f>SUM(C240:C247)</f>
        <v>0</v>
      </c>
      <c r="D248" s="7">
        <f>SUM(D240:D247)</f>
        <v>0</v>
      </c>
      <c r="E248" s="7">
        <f>SUM(E240:E247)</f>
        <v>0</v>
      </c>
    </row>
    <row r="249" spans="1:5" ht="15">
      <c r="A249" s="20" t="s">
        <v>46</v>
      </c>
      <c r="B249" s="8"/>
      <c r="C249" s="11"/>
      <c r="D249" s="11"/>
      <c r="E249" s="11"/>
    </row>
    <row r="250" spans="1:5" ht="15" hidden="1">
      <c r="A250" s="8" t="s">
        <v>29</v>
      </c>
      <c r="B250" s="8"/>
      <c r="C250" s="8"/>
      <c r="D250" s="8"/>
      <c r="E250" s="8"/>
    </row>
    <row r="251" spans="1:5" ht="15" hidden="1">
      <c r="A251" s="8" t="s">
        <v>30</v>
      </c>
      <c r="B251" s="8"/>
      <c r="C251" s="14"/>
      <c r="D251" s="8"/>
      <c r="E251" s="8"/>
    </row>
    <row r="252" spans="1:5" ht="15.75" hidden="1">
      <c r="A252" s="8" t="s">
        <v>129</v>
      </c>
      <c r="B252" s="7"/>
      <c r="C252" s="8"/>
      <c r="D252" s="8"/>
      <c r="E252" s="8"/>
    </row>
    <row r="253" spans="1:5" ht="15.75" hidden="1">
      <c r="A253" s="8" t="s">
        <v>130</v>
      </c>
      <c r="B253" s="7"/>
      <c r="C253" s="8"/>
      <c r="D253" s="8"/>
      <c r="E253" s="8"/>
    </row>
    <row r="254" spans="1:5" ht="15" hidden="1">
      <c r="A254" s="8" t="s">
        <v>131</v>
      </c>
      <c r="B254" s="13"/>
      <c r="C254" s="8"/>
      <c r="D254" s="8"/>
      <c r="E254" s="8"/>
    </row>
    <row r="255" spans="1:5" ht="15.75">
      <c r="A255" s="12" t="s">
        <v>31</v>
      </c>
      <c r="B255" s="17"/>
      <c r="C255" s="8">
        <v>25200</v>
      </c>
      <c r="D255" s="8">
        <v>25200</v>
      </c>
      <c r="E255" s="8">
        <v>11960</v>
      </c>
    </row>
    <row r="256" spans="1:5" ht="15.75">
      <c r="A256" s="12" t="s">
        <v>33</v>
      </c>
      <c r="B256" s="25"/>
      <c r="C256" s="8">
        <v>5000</v>
      </c>
      <c r="D256" s="8">
        <v>5000</v>
      </c>
      <c r="E256" s="8"/>
    </row>
    <row r="257" spans="1:5" ht="15.75">
      <c r="A257" s="12" t="s">
        <v>75</v>
      </c>
      <c r="B257" s="7"/>
      <c r="C257" s="8"/>
      <c r="D257" s="8"/>
      <c r="E257" s="8"/>
    </row>
    <row r="258" spans="1:5" ht="15.75">
      <c r="A258" s="16" t="s">
        <v>28</v>
      </c>
      <c r="B258" s="11"/>
      <c r="C258" s="7">
        <f>SUM(C250:C257)</f>
        <v>30200</v>
      </c>
      <c r="D258" s="7">
        <f>SUM(D250:D257)</f>
        <v>30200</v>
      </c>
      <c r="E258" s="7">
        <f>SUM(E250:E257)</f>
        <v>11960</v>
      </c>
    </row>
    <row r="259" spans="1:5" ht="15">
      <c r="A259" s="11" t="s">
        <v>122</v>
      </c>
      <c r="B259" s="8"/>
      <c r="C259" s="11"/>
      <c r="D259" s="11"/>
      <c r="E259" s="11"/>
    </row>
    <row r="260" spans="1:5" ht="15">
      <c r="A260" s="8" t="s">
        <v>29</v>
      </c>
      <c r="B260" s="8"/>
      <c r="C260" s="8">
        <v>30902</v>
      </c>
      <c r="D260" s="8">
        <v>30902</v>
      </c>
      <c r="E260" s="8">
        <v>15102</v>
      </c>
    </row>
    <row r="261" spans="1:5" ht="15">
      <c r="A261" s="8" t="s">
        <v>30</v>
      </c>
      <c r="B261" s="8"/>
      <c r="C261" s="8">
        <v>4803</v>
      </c>
      <c r="D261" s="8">
        <v>4803</v>
      </c>
      <c r="E261" s="8">
        <v>19</v>
      </c>
    </row>
    <row r="262" spans="1:5" ht="15.75">
      <c r="A262" s="8" t="s">
        <v>129</v>
      </c>
      <c r="B262" s="7"/>
      <c r="C262" s="8">
        <v>3749</v>
      </c>
      <c r="D262" s="8">
        <v>3749</v>
      </c>
      <c r="E262" s="8">
        <v>1596</v>
      </c>
    </row>
    <row r="263" spans="1:5" ht="15">
      <c r="A263" s="12" t="s">
        <v>132</v>
      </c>
      <c r="B263" s="8"/>
      <c r="C263" s="8">
        <v>1139</v>
      </c>
      <c r="D263" s="8">
        <v>1139</v>
      </c>
      <c r="E263" s="8">
        <v>609</v>
      </c>
    </row>
    <row r="264" spans="1:5" ht="15.75">
      <c r="A264" s="8" t="s">
        <v>130</v>
      </c>
      <c r="B264" s="7"/>
      <c r="C264" s="8">
        <v>1714</v>
      </c>
      <c r="D264" s="8">
        <v>1714</v>
      </c>
      <c r="E264" s="8">
        <v>741</v>
      </c>
    </row>
    <row r="265" spans="1:5" ht="15">
      <c r="A265" s="8" t="s">
        <v>131</v>
      </c>
      <c r="B265" s="13"/>
      <c r="C265" s="8">
        <v>999</v>
      </c>
      <c r="D265" s="8">
        <v>999</v>
      </c>
      <c r="E265" s="8">
        <v>403</v>
      </c>
    </row>
    <row r="266" spans="1:5" ht="15">
      <c r="A266" s="12" t="s">
        <v>31</v>
      </c>
      <c r="B266" s="13"/>
      <c r="C266" s="8">
        <v>13023</v>
      </c>
      <c r="D266" s="8">
        <v>13324</v>
      </c>
      <c r="E266" s="8">
        <v>6220</v>
      </c>
    </row>
    <row r="267" spans="1:5" ht="15">
      <c r="A267" s="112" t="s">
        <v>44</v>
      </c>
      <c r="B267" s="113"/>
      <c r="C267" s="8">
        <v>37571</v>
      </c>
      <c r="D267" s="8">
        <v>37571</v>
      </c>
      <c r="E267" s="8"/>
    </row>
    <row r="268" spans="1:5" ht="15.75" hidden="1">
      <c r="A268" s="12" t="s">
        <v>97</v>
      </c>
      <c r="B268" s="17"/>
      <c r="C268" s="14"/>
      <c r="D268" s="8"/>
      <c r="E268" s="14"/>
    </row>
    <row r="269" spans="1:5" ht="15.75" hidden="1">
      <c r="A269" s="12" t="s">
        <v>75</v>
      </c>
      <c r="B269" s="7"/>
      <c r="C269" s="14"/>
      <c r="D269" s="8"/>
      <c r="E269" s="14"/>
    </row>
    <row r="270" spans="1:5" ht="15.75">
      <c r="A270" s="16" t="s">
        <v>28</v>
      </c>
      <c r="B270" s="11"/>
      <c r="C270" s="7">
        <f>SUM(C260:C269)</f>
        <v>93900</v>
      </c>
      <c r="D270" s="7">
        <f>SUM(D260:D269)</f>
        <v>94201</v>
      </c>
      <c r="E270" s="7">
        <f>SUM(E260:E269)</f>
        <v>24690</v>
      </c>
    </row>
    <row r="271" spans="1:5" ht="15.75">
      <c r="A271" s="114" t="s">
        <v>178</v>
      </c>
      <c r="B271" s="115"/>
      <c r="C271" s="7"/>
      <c r="D271" s="7"/>
      <c r="E271" s="7"/>
    </row>
    <row r="272" spans="1:5" ht="15">
      <c r="A272" s="8" t="s">
        <v>29</v>
      </c>
      <c r="B272" s="8"/>
      <c r="C272" s="55"/>
      <c r="D272" s="55">
        <v>1586</v>
      </c>
      <c r="E272" s="55">
        <v>1280</v>
      </c>
    </row>
    <row r="273" spans="1:5" ht="15">
      <c r="A273" s="8" t="s">
        <v>30</v>
      </c>
      <c r="B273" s="8"/>
      <c r="C273" s="55"/>
      <c r="D273" s="55">
        <v>405</v>
      </c>
      <c r="E273" s="55">
        <v>405</v>
      </c>
    </row>
    <row r="274" spans="1:5" ht="15.75">
      <c r="A274" s="8" t="s">
        <v>129</v>
      </c>
      <c r="B274" s="7"/>
      <c r="C274" s="55"/>
      <c r="D274" s="55">
        <v>400</v>
      </c>
      <c r="E274" s="55">
        <v>153</v>
      </c>
    </row>
    <row r="275" spans="1:5" ht="15">
      <c r="A275" s="112" t="s">
        <v>132</v>
      </c>
      <c r="B275" s="113"/>
      <c r="C275" s="55"/>
      <c r="D275" s="55">
        <v>150</v>
      </c>
      <c r="E275" s="55">
        <v>55</v>
      </c>
    </row>
    <row r="276" spans="1:5" ht="15.75">
      <c r="A276" s="8" t="s">
        <v>130</v>
      </c>
      <c r="B276" s="7"/>
      <c r="C276" s="55"/>
      <c r="D276" s="55">
        <v>150</v>
      </c>
      <c r="E276" s="55">
        <v>76</v>
      </c>
    </row>
    <row r="277" spans="1:5" ht="15">
      <c r="A277" s="8" t="s">
        <v>131</v>
      </c>
      <c r="B277" s="13"/>
      <c r="C277" s="55"/>
      <c r="D277" s="55">
        <v>9</v>
      </c>
      <c r="E277" s="55">
        <v>9</v>
      </c>
    </row>
    <row r="278" spans="1:5" ht="15">
      <c r="A278" s="12" t="s">
        <v>31</v>
      </c>
      <c r="B278" s="13"/>
      <c r="C278" s="55">
        <v>84634</v>
      </c>
      <c r="D278" s="55">
        <v>81934</v>
      </c>
      <c r="E278" s="55">
        <v>71232</v>
      </c>
    </row>
    <row r="279" spans="1:5" ht="15.75">
      <c r="A279" s="114" t="s">
        <v>28</v>
      </c>
      <c r="B279" s="115"/>
      <c r="C279" s="7">
        <f>SUM(C272:C278)</f>
        <v>84634</v>
      </c>
      <c r="D279" s="7">
        <f>SUM(D272:D278)</f>
        <v>84634</v>
      </c>
      <c r="E279" s="7">
        <f>SUM(E272:E278)</f>
        <v>73210</v>
      </c>
    </row>
    <row r="280" spans="1:5" ht="15">
      <c r="A280" s="11" t="s">
        <v>47</v>
      </c>
      <c r="B280" s="8"/>
      <c r="C280" s="11"/>
      <c r="D280" s="11"/>
      <c r="E280" s="11"/>
    </row>
    <row r="281" spans="1:5" ht="15">
      <c r="A281" s="8" t="s">
        <v>29</v>
      </c>
      <c r="B281" s="8"/>
      <c r="C281" s="8"/>
      <c r="D281" s="8">
        <v>9317</v>
      </c>
      <c r="E281" s="8">
        <v>9317</v>
      </c>
    </row>
    <row r="282" spans="1:5" ht="15">
      <c r="A282" s="8" t="s">
        <v>30</v>
      </c>
      <c r="B282" s="8"/>
      <c r="C282" s="8"/>
      <c r="D282" s="8">
        <v>72</v>
      </c>
      <c r="E282" s="8">
        <v>72</v>
      </c>
    </row>
    <row r="283" spans="1:5" ht="15.75">
      <c r="A283" s="8" t="s">
        <v>129</v>
      </c>
      <c r="B283" s="7"/>
      <c r="C283" s="8"/>
      <c r="D283" s="8">
        <v>1207</v>
      </c>
      <c r="E283" s="8">
        <v>1130</v>
      </c>
    </row>
    <row r="284" spans="1:5" ht="15.75">
      <c r="A284" s="8" t="s">
        <v>130</v>
      </c>
      <c r="B284" s="7"/>
      <c r="C284" s="8"/>
      <c r="D284" s="8">
        <v>624</v>
      </c>
      <c r="E284" s="8">
        <v>444</v>
      </c>
    </row>
    <row r="285" spans="1:5" ht="15">
      <c r="A285" s="8" t="s">
        <v>131</v>
      </c>
      <c r="B285" s="13"/>
      <c r="C285" s="8"/>
      <c r="D285" s="8">
        <v>300</v>
      </c>
      <c r="E285" s="8">
        <v>70</v>
      </c>
    </row>
    <row r="286" spans="1:5" ht="15">
      <c r="A286" s="12" t="s">
        <v>31</v>
      </c>
      <c r="B286" s="13"/>
      <c r="C286" s="8">
        <v>24</v>
      </c>
      <c r="D286" s="8">
        <v>25014</v>
      </c>
      <c r="E286" s="8">
        <v>16951</v>
      </c>
    </row>
    <row r="287" spans="1:5" ht="15.75" hidden="1">
      <c r="A287" s="12" t="s">
        <v>97</v>
      </c>
      <c r="B287" s="17"/>
      <c r="C287" s="8"/>
      <c r="D287" s="14"/>
      <c r="E287" s="14"/>
    </row>
    <row r="288" spans="1:5" ht="15.75" hidden="1">
      <c r="A288" s="12" t="s">
        <v>75</v>
      </c>
      <c r="B288" s="7"/>
      <c r="C288" s="8"/>
      <c r="D288" s="14"/>
      <c r="E288" s="14"/>
    </row>
    <row r="289" spans="1:5" ht="15.75">
      <c r="A289" s="16" t="s">
        <v>28</v>
      </c>
      <c r="B289" s="7"/>
      <c r="C289" s="7">
        <f>SUM(C281:C288)</f>
        <v>24</v>
      </c>
      <c r="D289" s="7">
        <f>SUM(D281:D288)</f>
        <v>36534</v>
      </c>
      <c r="E289" s="7">
        <f>SUM(E281:E288)</f>
        <v>27984</v>
      </c>
    </row>
    <row r="290" spans="1:5" ht="15.75">
      <c r="A290" s="23" t="s">
        <v>35</v>
      </c>
      <c r="B290" s="23"/>
      <c r="C290" s="7"/>
      <c r="D290" s="7"/>
      <c r="E290" s="7"/>
    </row>
    <row r="291" spans="1:5" ht="15.75">
      <c r="A291" s="23" t="s">
        <v>48</v>
      </c>
      <c r="B291" s="24"/>
      <c r="C291" s="7"/>
      <c r="D291" s="7"/>
      <c r="E291" s="7"/>
    </row>
    <row r="292" spans="1:5" ht="15">
      <c r="A292" s="8" t="s">
        <v>29</v>
      </c>
      <c r="B292" s="8"/>
      <c r="C292" s="8">
        <f aca="true" t="shared" si="3" ref="C292:E294">SUM(C191+C203+C216+C227+C240+C250+C260+C281+C272)</f>
        <v>2635329</v>
      </c>
      <c r="D292" s="8">
        <f t="shared" si="3"/>
        <v>2650608</v>
      </c>
      <c r="E292" s="8">
        <f t="shared" si="3"/>
        <v>1243668</v>
      </c>
    </row>
    <row r="293" spans="1:5" ht="15">
      <c r="A293" s="8" t="s">
        <v>30</v>
      </c>
      <c r="B293" s="8"/>
      <c r="C293" s="8">
        <f t="shared" si="3"/>
        <v>146155</v>
      </c>
      <c r="D293" s="8">
        <f t="shared" si="3"/>
        <v>171893</v>
      </c>
      <c r="E293" s="8">
        <f t="shared" si="3"/>
        <v>86195</v>
      </c>
    </row>
    <row r="294" spans="1:5" ht="15.75">
      <c r="A294" s="8" t="s">
        <v>129</v>
      </c>
      <c r="B294" s="7"/>
      <c r="C294" s="8">
        <f t="shared" si="3"/>
        <v>296329</v>
      </c>
      <c r="D294" s="8">
        <f t="shared" si="3"/>
        <v>299622</v>
      </c>
      <c r="E294" s="8">
        <f t="shared" si="3"/>
        <v>145536</v>
      </c>
    </row>
    <row r="295" spans="1:5" ht="15">
      <c r="A295" s="12" t="s">
        <v>132</v>
      </c>
      <c r="B295" s="8"/>
      <c r="C295" s="14">
        <f>SUM(C194+C206+C219+C230+C243+C263+C275)</f>
        <v>83696</v>
      </c>
      <c r="D295" s="14">
        <f>SUM(D194+D206+D219+D230+D243+D263+D275)</f>
        <v>84671</v>
      </c>
      <c r="E295" s="14">
        <f>SUM(E194+E206+E219+E230+E243+E263+E275)</f>
        <v>38648</v>
      </c>
    </row>
    <row r="296" spans="1:5" ht="15.75">
      <c r="A296" s="8" t="s">
        <v>130</v>
      </c>
      <c r="B296" s="7"/>
      <c r="C296" s="8">
        <f aca="true" t="shared" si="4" ref="C296:E298">SUM(C195+C207+C220+C231+C244+C253+C264+C284+C276)</f>
        <v>129724</v>
      </c>
      <c r="D296" s="8">
        <f t="shared" si="4"/>
        <v>131298</v>
      </c>
      <c r="E296" s="8">
        <f t="shared" si="4"/>
        <v>63958</v>
      </c>
    </row>
    <row r="297" spans="1:5" ht="15">
      <c r="A297" s="8" t="s">
        <v>131</v>
      </c>
      <c r="B297" s="13"/>
      <c r="C297" s="8">
        <f t="shared" si="4"/>
        <v>56321</v>
      </c>
      <c r="D297" s="8">
        <f t="shared" si="4"/>
        <v>49547</v>
      </c>
      <c r="E297" s="8">
        <f t="shared" si="4"/>
        <v>21705</v>
      </c>
    </row>
    <row r="298" spans="1:5" ht="15">
      <c r="A298" s="12" t="s">
        <v>31</v>
      </c>
      <c r="B298" s="13"/>
      <c r="C298" s="8">
        <f t="shared" si="4"/>
        <v>1051526</v>
      </c>
      <c r="D298" s="8">
        <f t="shared" si="4"/>
        <v>1269639</v>
      </c>
      <c r="E298" s="8">
        <f t="shared" si="4"/>
        <v>672243</v>
      </c>
    </row>
    <row r="299" spans="1:5" ht="15">
      <c r="A299" s="12" t="s">
        <v>43</v>
      </c>
      <c r="B299" s="13"/>
      <c r="C299" s="8">
        <f>SUM(C234+C210)</f>
        <v>4000</v>
      </c>
      <c r="D299" s="8">
        <f>SUM(D234+D210)</f>
        <v>13813</v>
      </c>
      <c r="E299" s="8">
        <f>SUM(E234+E210)</f>
        <v>1740</v>
      </c>
    </row>
    <row r="300" spans="1:5" ht="15">
      <c r="A300" s="12" t="s">
        <v>44</v>
      </c>
      <c r="B300" s="13"/>
      <c r="C300" s="8">
        <f>SUM(C198+C235+C267+C211)</f>
        <v>92766</v>
      </c>
      <c r="D300" s="8">
        <f>SUM(D198+D235+D267+D211)</f>
        <v>94766</v>
      </c>
      <c r="E300" s="8">
        <f>SUM(E198+E235+E267+E211)</f>
        <v>43194</v>
      </c>
    </row>
    <row r="301" spans="1:5" ht="15.75">
      <c r="A301" s="12" t="s">
        <v>49</v>
      </c>
      <c r="B301" s="7"/>
      <c r="C301" s="8">
        <f>SUM(C199+C223+C212+C236+C256+C268+C287)</f>
        <v>415367</v>
      </c>
      <c r="D301" s="8">
        <f>SUM(D199+D223+D212+D236+D256+D268+D287)</f>
        <v>425421</v>
      </c>
      <c r="E301" s="8">
        <f>SUM(E199+E223+E212+E236+E256+E268+E287)</f>
        <v>176772</v>
      </c>
    </row>
    <row r="302" spans="1:5" ht="0.75" customHeight="1" hidden="1">
      <c r="A302" s="12" t="s">
        <v>75</v>
      </c>
      <c r="B302" s="7"/>
      <c r="C302" s="8">
        <f>SUM(C200+C213+C224+C237+C247+C257+C269+C288)</f>
        <v>0</v>
      </c>
      <c r="D302" s="8">
        <f>SUM(D200+D213+D224+D237+D247+D257+D269+D288)</f>
        <v>0</v>
      </c>
      <c r="E302" s="8">
        <f>SUM(E200+E213+E224+E237+E247+E257+E269+E288)</f>
        <v>0</v>
      </c>
    </row>
    <row r="303" spans="1:5" ht="15.75">
      <c r="A303" s="7" t="s">
        <v>50</v>
      </c>
      <c r="B303" s="7"/>
      <c r="C303" s="7">
        <f>SUM(C292:C302)</f>
        <v>4911213</v>
      </c>
      <c r="D303" s="7">
        <f>SUM(D292:D302)</f>
        <v>5191278</v>
      </c>
      <c r="E303" s="7">
        <f>SUM(E292:E302)</f>
        <v>2493659</v>
      </c>
    </row>
    <row r="304" spans="1:5" ht="15.75">
      <c r="A304" s="7" t="s">
        <v>51</v>
      </c>
      <c r="B304" s="11"/>
      <c r="C304" s="7"/>
      <c r="D304" s="7"/>
      <c r="E304" s="7"/>
    </row>
    <row r="305" spans="1:5" ht="15">
      <c r="A305" s="11" t="s">
        <v>146</v>
      </c>
      <c r="B305" s="11"/>
      <c r="C305" s="8"/>
      <c r="D305" s="8"/>
      <c r="E305" s="8"/>
    </row>
    <row r="306" spans="1:5" ht="15">
      <c r="A306" s="8" t="s">
        <v>29</v>
      </c>
      <c r="B306" s="29"/>
      <c r="C306" s="8">
        <v>81737</v>
      </c>
      <c r="D306" s="8">
        <v>79021</v>
      </c>
      <c r="E306" s="8">
        <v>29602</v>
      </c>
    </row>
    <row r="307" spans="1:5" ht="15">
      <c r="A307" s="8" t="s">
        <v>30</v>
      </c>
      <c r="B307" s="8"/>
      <c r="C307" s="8">
        <v>2000</v>
      </c>
      <c r="D307" s="8">
        <v>2000</v>
      </c>
      <c r="E307" s="8">
        <v>492</v>
      </c>
    </row>
    <row r="308" spans="1:5" ht="15">
      <c r="A308" s="8" t="s">
        <v>129</v>
      </c>
      <c r="B308" s="29"/>
      <c r="C308" s="8">
        <v>8792</v>
      </c>
      <c r="D308" s="8">
        <v>8792</v>
      </c>
      <c r="E308" s="8">
        <v>3582</v>
      </c>
    </row>
    <row r="309" spans="1:5" ht="15">
      <c r="A309" s="12" t="s">
        <v>132</v>
      </c>
      <c r="B309" s="29"/>
      <c r="C309" s="8"/>
      <c r="D309" s="8">
        <v>320</v>
      </c>
      <c r="E309" s="8">
        <v>188</v>
      </c>
    </row>
    <row r="310" spans="1:5" ht="15">
      <c r="A310" s="8" t="s">
        <v>130</v>
      </c>
      <c r="B310" s="29"/>
      <c r="C310" s="8">
        <v>4019</v>
      </c>
      <c r="D310" s="8">
        <v>4019</v>
      </c>
      <c r="E310" s="8">
        <v>1524</v>
      </c>
    </row>
    <row r="311" spans="1:5" ht="15">
      <c r="A311" s="8" t="s">
        <v>131</v>
      </c>
      <c r="B311" s="29"/>
      <c r="C311" s="8">
        <v>2345</v>
      </c>
      <c r="D311" s="8">
        <v>2345</v>
      </c>
      <c r="E311" s="8">
        <v>359</v>
      </c>
    </row>
    <row r="312" spans="1:5" ht="15">
      <c r="A312" s="12" t="s">
        <v>31</v>
      </c>
      <c r="B312" s="29"/>
      <c r="C312" s="8">
        <v>16542</v>
      </c>
      <c r="D312" s="8">
        <v>3042</v>
      </c>
      <c r="E312" s="8">
        <v>371</v>
      </c>
    </row>
    <row r="313" spans="1:5" ht="15.75" hidden="1">
      <c r="A313" s="12" t="s">
        <v>75</v>
      </c>
      <c r="B313" s="7"/>
      <c r="C313" s="8"/>
      <c r="D313" s="8"/>
      <c r="E313" s="8"/>
    </row>
    <row r="314" spans="1:5" ht="15.75">
      <c r="A314" s="7" t="s">
        <v>28</v>
      </c>
      <c r="B314" s="29"/>
      <c r="C314" s="7">
        <f>SUM(C306:C313)</f>
        <v>115435</v>
      </c>
      <c r="D314" s="7">
        <f>SUM(D306:D313)</f>
        <v>99539</v>
      </c>
      <c r="E314" s="7">
        <f>SUM(E306:E313)</f>
        <v>36118</v>
      </c>
    </row>
    <row r="315" spans="1:5" ht="14.25" customHeight="1">
      <c r="A315" s="11" t="s">
        <v>52</v>
      </c>
      <c r="B315" s="8"/>
      <c r="C315" s="11"/>
      <c r="D315" s="11"/>
      <c r="E315" s="11"/>
    </row>
    <row r="316" spans="1:5" ht="15" hidden="1">
      <c r="A316" s="8" t="s">
        <v>29</v>
      </c>
      <c r="B316" s="8"/>
      <c r="C316" s="8"/>
      <c r="D316" s="8"/>
      <c r="E316" s="8"/>
    </row>
    <row r="317" spans="1:5" ht="15" hidden="1">
      <c r="A317" s="8" t="s">
        <v>98</v>
      </c>
      <c r="B317" s="8"/>
      <c r="C317" s="8"/>
      <c r="D317" s="14"/>
      <c r="E317" s="8"/>
    </row>
    <row r="318" spans="1:5" ht="15.75" hidden="1">
      <c r="A318" s="8" t="s">
        <v>129</v>
      </c>
      <c r="B318" s="7"/>
      <c r="C318" s="8"/>
      <c r="D318" s="8"/>
      <c r="E318" s="8"/>
    </row>
    <row r="319" spans="1:5" ht="15.75" hidden="1">
      <c r="A319" s="8" t="s">
        <v>130</v>
      </c>
      <c r="B319" s="7"/>
      <c r="C319" s="8"/>
      <c r="D319" s="8"/>
      <c r="E319" s="8"/>
    </row>
    <row r="320" spans="1:5" ht="15" hidden="1">
      <c r="A320" s="8" t="s">
        <v>131</v>
      </c>
      <c r="B320" s="13"/>
      <c r="C320" s="8"/>
      <c r="D320" s="8"/>
      <c r="E320" s="8"/>
    </row>
    <row r="321" spans="1:5" ht="15.75">
      <c r="A321" s="12" t="s">
        <v>31</v>
      </c>
      <c r="B321" s="7"/>
      <c r="C321" s="8"/>
      <c r="D321" s="8">
        <v>0</v>
      </c>
      <c r="E321" s="8"/>
    </row>
    <row r="322" spans="1:5" ht="15.75">
      <c r="A322" s="12" t="s">
        <v>49</v>
      </c>
      <c r="B322" s="7"/>
      <c r="C322" s="8">
        <v>13282</v>
      </c>
      <c r="D322" s="8">
        <v>13282</v>
      </c>
      <c r="E322" s="8"/>
    </row>
    <row r="323" spans="1:5" ht="15.75">
      <c r="A323" s="12" t="s">
        <v>75</v>
      </c>
      <c r="B323" s="7"/>
      <c r="C323" s="8"/>
      <c r="D323" s="8"/>
      <c r="E323" s="8"/>
    </row>
    <row r="324" spans="1:5" ht="15.75">
      <c r="A324" s="7" t="s">
        <v>28</v>
      </c>
      <c r="B324" s="8"/>
      <c r="C324" s="7">
        <f>SUM(C316:C323)</f>
        <v>13282</v>
      </c>
      <c r="D324" s="7">
        <f>SUM(D316:D323)</f>
        <v>13282</v>
      </c>
      <c r="E324" s="7">
        <f>SUM(E316:E323)</f>
        <v>0</v>
      </c>
    </row>
    <row r="325" spans="1:5" ht="15.75">
      <c r="A325" s="30" t="s">
        <v>147</v>
      </c>
      <c r="B325" s="31"/>
      <c r="C325" s="7"/>
      <c r="D325" s="7"/>
      <c r="E325" s="7"/>
    </row>
    <row r="326" spans="1:5" ht="15">
      <c r="A326" s="8" t="s">
        <v>29</v>
      </c>
      <c r="B326" s="8"/>
      <c r="C326" s="8">
        <v>56868</v>
      </c>
      <c r="D326" s="8">
        <v>57988</v>
      </c>
      <c r="E326" s="8">
        <v>21661</v>
      </c>
    </row>
    <row r="327" spans="1:5" ht="15">
      <c r="A327" s="8" t="s">
        <v>98</v>
      </c>
      <c r="B327" s="8"/>
      <c r="C327" s="8">
        <v>2000</v>
      </c>
      <c r="D327" s="8">
        <v>2000</v>
      </c>
      <c r="E327" s="8">
        <v>389</v>
      </c>
    </row>
    <row r="328" spans="1:5" ht="15.75">
      <c r="A328" s="8" t="s">
        <v>129</v>
      </c>
      <c r="B328" s="7"/>
      <c r="C328" s="8">
        <v>7524</v>
      </c>
      <c r="D328" s="8">
        <v>7524</v>
      </c>
      <c r="E328" s="8">
        <v>2485</v>
      </c>
    </row>
    <row r="329" spans="1:5" ht="15.75" hidden="1">
      <c r="A329" s="12" t="s">
        <v>132</v>
      </c>
      <c r="B329" s="7"/>
      <c r="C329" s="8"/>
      <c r="D329" s="8"/>
      <c r="E329" s="8"/>
    </row>
    <row r="330" spans="1:5" ht="15.75">
      <c r="A330" s="8" t="s">
        <v>130</v>
      </c>
      <c r="B330" s="7"/>
      <c r="C330" s="8">
        <v>2826</v>
      </c>
      <c r="D330" s="8">
        <v>2826</v>
      </c>
      <c r="E330" s="8">
        <v>1096</v>
      </c>
    </row>
    <row r="331" spans="1:5" ht="15">
      <c r="A331" s="8" t="s">
        <v>131</v>
      </c>
      <c r="B331" s="13"/>
      <c r="C331" s="8">
        <v>1648</v>
      </c>
      <c r="D331" s="8">
        <v>1648</v>
      </c>
      <c r="E331" s="8">
        <v>396</v>
      </c>
    </row>
    <row r="332" spans="1:5" ht="15.75">
      <c r="A332" s="12" t="s">
        <v>31</v>
      </c>
      <c r="B332" s="7"/>
      <c r="C332" s="8">
        <v>37737</v>
      </c>
      <c r="D332" s="8">
        <v>37737</v>
      </c>
      <c r="E332" s="8">
        <v>2812</v>
      </c>
    </row>
    <row r="333" spans="1:5" ht="15.75" hidden="1">
      <c r="A333" s="12" t="s">
        <v>49</v>
      </c>
      <c r="B333" s="7"/>
      <c r="C333" s="8"/>
      <c r="D333" s="8"/>
      <c r="E333" s="8"/>
    </row>
    <row r="334" spans="1:5" ht="15.75" hidden="1">
      <c r="A334" s="32" t="s">
        <v>75</v>
      </c>
      <c r="B334" s="33"/>
      <c r="C334" s="27"/>
      <c r="D334" s="27"/>
      <c r="E334" s="34"/>
    </row>
    <row r="335" spans="1:5" ht="15.75">
      <c r="A335" s="7" t="s">
        <v>28</v>
      </c>
      <c r="B335" s="8"/>
      <c r="C335" s="7">
        <f>SUM(C326:C334)</f>
        <v>108603</v>
      </c>
      <c r="D335" s="7">
        <f>SUM(D326:D334)</f>
        <v>109723</v>
      </c>
      <c r="E335" s="7">
        <f>SUM(E326:E334)</f>
        <v>28839</v>
      </c>
    </row>
    <row r="336" spans="1:5" ht="15.75">
      <c r="A336" s="23" t="s">
        <v>35</v>
      </c>
      <c r="B336" s="35"/>
      <c r="C336" s="8"/>
      <c r="D336" s="7"/>
      <c r="E336" s="7"/>
    </row>
    <row r="337" spans="1:5" ht="15.75">
      <c r="A337" s="36" t="s">
        <v>147</v>
      </c>
      <c r="B337" s="37"/>
      <c r="C337" s="7"/>
      <c r="D337" s="7"/>
      <c r="E337" s="7"/>
    </row>
    <row r="338" spans="1:5" ht="15">
      <c r="A338" s="8" t="s">
        <v>29</v>
      </c>
      <c r="B338" s="8"/>
      <c r="C338" s="8">
        <f aca="true" t="shared" si="5" ref="C338:E340">SUM(C306+C316+C326)</f>
        <v>138605</v>
      </c>
      <c r="D338" s="8">
        <f t="shared" si="5"/>
        <v>137009</v>
      </c>
      <c r="E338" s="8">
        <f t="shared" si="5"/>
        <v>51263</v>
      </c>
    </row>
    <row r="339" spans="1:5" ht="15">
      <c r="A339" s="8" t="s">
        <v>98</v>
      </c>
      <c r="B339" s="8"/>
      <c r="C339" s="8">
        <f t="shared" si="5"/>
        <v>4000</v>
      </c>
      <c r="D339" s="8">
        <f t="shared" si="5"/>
        <v>4000</v>
      </c>
      <c r="E339" s="8">
        <f t="shared" si="5"/>
        <v>881</v>
      </c>
    </row>
    <row r="340" spans="1:5" ht="15.75">
      <c r="A340" s="8" t="s">
        <v>129</v>
      </c>
      <c r="B340" s="7"/>
      <c r="C340" s="8">
        <f t="shared" si="5"/>
        <v>16316</v>
      </c>
      <c r="D340" s="8">
        <f t="shared" si="5"/>
        <v>16316</v>
      </c>
      <c r="E340" s="8">
        <f t="shared" si="5"/>
        <v>6067</v>
      </c>
    </row>
    <row r="341" spans="1:5" ht="15.75">
      <c r="A341" s="12" t="s">
        <v>132</v>
      </c>
      <c r="B341" s="7"/>
      <c r="C341" s="8">
        <f>C309+C329</f>
        <v>0</v>
      </c>
      <c r="D341" s="8">
        <f>D309+D329</f>
        <v>320</v>
      </c>
      <c r="E341" s="8">
        <f>E309+E329</f>
        <v>188</v>
      </c>
    </row>
    <row r="342" spans="1:5" ht="15.75">
      <c r="A342" s="8" t="s">
        <v>130</v>
      </c>
      <c r="B342" s="7"/>
      <c r="C342" s="8">
        <f aca="true" t="shared" si="6" ref="C342:E344">SUM(C310+C319+C330)</f>
        <v>6845</v>
      </c>
      <c r="D342" s="8">
        <f t="shared" si="6"/>
        <v>6845</v>
      </c>
      <c r="E342" s="8">
        <f t="shared" si="6"/>
        <v>2620</v>
      </c>
    </row>
    <row r="343" spans="1:5" ht="15">
      <c r="A343" s="8" t="s">
        <v>131</v>
      </c>
      <c r="B343" s="13"/>
      <c r="C343" s="8">
        <f t="shared" si="6"/>
        <v>3993</v>
      </c>
      <c r="D343" s="8">
        <f t="shared" si="6"/>
        <v>3993</v>
      </c>
      <c r="E343" s="8">
        <f t="shared" si="6"/>
        <v>755</v>
      </c>
    </row>
    <row r="344" spans="1:5" ht="15.75">
      <c r="A344" s="12" t="s">
        <v>31</v>
      </c>
      <c r="B344" s="7"/>
      <c r="C344" s="8">
        <f t="shared" si="6"/>
        <v>54279</v>
      </c>
      <c r="D344" s="8">
        <f t="shared" si="6"/>
        <v>40779</v>
      </c>
      <c r="E344" s="8">
        <f t="shared" si="6"/>
        <v>3183</v>
      </c>
    </row>
    <row r="345" spans="1:5" ht="15.75">
      <c r="A345" s="12" t="s">
        <v>49</v>
      </c>
      <c r="B345" s="7"/>
      <c r="C345" s="8">
        <f>SUM(C322+C333)</f>
        <v>13282</v>
      </c>
      <c r="D345" s="8">
        <f>SUM(D322+D333)</f>
        <v>13282</v>
      </c>
      <c r="E345" s="8">
        <f>SUM(E322+E333)</f>
        <v>0</v>
      </c>
    </row>
    <row r="346" spans="1:5" ht="0.75" customHeight="1" hidden="1">
      <c r="A346" s="12" t="s">
        <v>75</v>
      </c>
      <c r="B346" s="7"/>
      <c r="C346" s="8">
        <f>SUM(C323+C334+C313)</f>
        <v>0</v>
      </c>
      <c r="D346" s="8">
        <f>SUM(D323+D334+D313)</f>
        <v>0</v>
      </c>
      <c r="E346" s="8">
        <f>SUM(E323+E334+E313)</f>
        <v>0</v>
      </c>
    </row>
    <row r="347" spans="1:5" ht="15.75">
      <c r="A347" s="38" t="s">
        <v>50</v>
      </c>
      <c r="B347" s="39"/>
      <c r="C347" s="7">
        <f>SUM(C338:C346)</f>
        <v>237320</v>
      </c>
      <c r="D347" s="7">
        <f>SUM(D338:D346)</f>
        <v>222544</v>
      </c>
      <c r="E347" s="7">
        <f>SUM(E338:E346)</f>
        <v>64957</v>
      </c>
    </row>
    <row r="348" spans="1:5" ht="15.75">
      <c r="A348" s="7" t="s">
        <v>100</v>
      </c>
      <c r="B348" s="8"/>
      <c r="C348" s="8"/>
      <c r="D348" s="7"/>
      <c r="E348" s="7"/>
    </row>
    <row r="349" spans="1:5" ht="15.75">
      <c r="A349" s="11" t="s">
        <v>123</v>
      </c>
      <c r="B349" s="8"/>
      <c r="C349" s="7"/>
      <c r="D349" s="7"/>
      <c r="E349" s="7"/>
    </row>
    <row r="350" spans="1:5" ht="15" hidden="1">
      <c r="A350" s="8" t="s">
        <v>99</v>
      </c>
      <c r="B350" s="8"/>
      <c r="C350" s="14"/>
      <c r="D350" s="14"/>
      <c r="E350" s="14"/>
    </row>
    <row r="351" spans="1:5" ht="15">
      <c r="A351" s="8" t="s">
        <v>30</v>
      </c>
      <c r="B351" s="8"/>
      <c r="C351" s="14"/>
      <c r="D351" s="8">
        <v>5452</v>
      </c>
      <c r="E351" s="8">
        <v>5041</v>
      </c>
    </row>
    <row r="352" spans="1:5" ht="15.75">
      <c r="A352" s="8" t="s">
        <v>129</v>
      </c>
      <c r="B352" s="7"/>
      <c r="C352" s="14"/>
      <c r="D352" s="8">
        <v>677</v>
      </c>
      <c r="E352" s="8">
        <v>557</v>
      </c>
    </row>
    <row r="353" spans="1:5" ht="15.75">
      <c r="A353" s="8" t="s">
        <v>130</v>
      </c>
      <c r="B353" s="7"/>
      <c r="C353" s="14"/>
      <c r="D353" s="8">
        <v>302</v>
      </c>
      <c r="E353" s="8">
        <v>243</v>
      </c>
    </row>
    <row r="354" spans="1:5" ht="15">
      <c r="A354" s="8" t="s">
        <v>131</v>
      </c>
      <c r="B354" s="13"/>
      <c r="C354" s="14"/>
      <c r="D354" s="8">
        <v>153</v>
      </c>
      <c r="E354" s="8">
        <v>113</v>
      </c>
    </row>
    <row r="355" spans="1:5" ht="15.75" hidden="1">
      <c r="A355" s="12" t="s">
        <v>31</v>
      </c>
      <c r="B355" s="17"/>
      <c r="C355" s="8"/>
      <c r="D355" s="8"/>
      <c r="E355" s="8"/>
    </row>
    <row r="356" spans="1:5" ht="15.75" hidden="1">
      <c r="A356" s="12" t="s">
        <v>75</v>
      </c>
      <c r="B356" s="7"/>
      <c r="C356" s="8"/>
      <c r="D356" s="8"/>
      <c r="E356" s="8"/>
    </row>
    <row r="357" spans="1:5" ht="15.75">
      <c r="A357" s="16" t="s">
        <v>28</v>
      </c>
      <c r="B357" s="11"/>
      <c r="C357" s="15">
        <f>SUM(C350:C356)</f>
        <v>0</v>
      </c>
      <c r="D357" s="15">
        <f>SUM(D350:D356)</f>
        <v>6584</v>
      </c>
      <c r="E357" s="15">
        <f>SUM(E350:E356)</f>
        <v>5954</v>
      </c>
    </row>
    <row r="358" spans="1:5" ht="15">
      <c r="A358" s="11" t="s">
        <v>53</v>
      </c>
      <c r="B358" s="8"/>
      <c r="C358" s="11"/>
      <c r="D358" s="11"/>
      <c r="E358" s="11"/>
    </row>
    <row r="359" spans="1:5" ht="15">
      <c r="A359" s="8" t="s">
        <v>29</v>
      </c>
      <c r="B359" s="8"/>
      <c r="C359" s="14">
        <v>23709</v>
      </c>
      <c r="D359" s="8">
        <v>29000</v>
      </c>
      <c r="E359" s="8"/>
    </row>
    <row r="360" spans="1:5" ht="15">
      <c r="A360" s="8" t="s">
        <v>30</v>
      </c>
      <c r="B360" s="8"/>
      <c r="C360" s="14"/>
      <c r="D360" s="8"/>
      <c r="E360" s="8"/>
    </row>
    <row r="361" spans="1:5" ht="15.75">
      <c r="A361" s="8" t="s">
        <v>129</v>
      </c>
      <c r="B361" s="7"/>
      <c r="C361" s="14">
        <v>2489</v>
      </c>
      <c r="D361" s="8">
        <v>3198</v>
      </c>
      <c r="E361" s="8"/>
    </row>
    <row r="362" spans="1:5" ht="15.75">
      <c r="A362" s="8" t="s">
        <v>130</v>
      </c>
      <c r="B362" s="7"/>
      <c r="C362" s="14">
        <v>1138</v>
      </c>
      <c r="D362" s="8">
        <v>1138</v>
      </c>
      <c r="E362" s="8"/>
    </row>
    <row r="363" spans="1:5" ht="15">
      <c r="A363" s="8" t="s">
        <v>131</v>
      </c>
      <c r="B363" s="13"/>
      <c r="C363" s="14">
        <v>664</v>
      </c>
      <c r="D363" s="8">
        <v>664</v>
      </c>
      <c r="E363" s="8"/>
    </row>
    <row r="364" spans="1:5" ht="15">
      <c r="A364" s="12" t="s">
        <v>31</v>
      </c>
      <c r="B364" s="13"/>
      <c r="C364" s="8">
        <v>44300</v>
      </c>
      <c r="D364" s="8">
        <v>38300</v>
      </c>
      <c r="E364" s="8"/>
    </row>
    <row r="365" spans="1:5" ht="15.75" hidden="1">
      <c r="A365" s="12" t="s">
        <v>33</v>
      </c>
      <c r="B365" s="17"/>
      <c r="C365" s="14"/>
      <c r="D365" s="8"/>
      <c r="E365" s="14"/>
    </row>
    <row r="366" spans="1:5" ht="15.75" hidden="1">
      <c r="A366" s="12" t="s">
        <v>75</v>
      </c>
      <c r="B366" s="7"/>
      <c r="C366" s="14"/>
      <c r="D366" s="8"/>
      <c r="E366" s="14"/>
    </row>
    <row r="367" spans="1:5" ht="15.75">
      <c r="A367" s="16" t="s">
        <v>28</v>
      </c>
      <c r="B367" s="11"/>
      <c r="C367" s="7">
        <f>SUM(C359:C366)</f>
        <v>72300</v>
      </c>
      <c r="D367" s="7">
        <f>SUM(D359:D366)</f>
        <v>72300</v>
      </c>
      <c r="E367" s="7">
        <f>SUM(E359:E366)</f>
        <v>0</v>
      </c>
    </row>
    <row r="368" spans="1:5" ht="15">
      <c r="A368" s="120" t="s">
        <v>54</v>
      </c>
      <c r="B368" s="121"/>
      <c r="C368" s="11"/>
      <c r="D368" s="11"/>
      <c r="E368" s="11"/>
    </row>
    <row r="369" spans="1:5" ht="15">
      <c r="A369" s="8" t="s">
        <v>29</v>
      </c>
      <c r="B369" s="8"/>
      <c r="C369" s="8">
        <v>10224</v>
      </c>
      <c r="D369" s="8">
        <v>7980</v>
      </c>
      <c r="E369" s="8">
        <v>2735</v>
      </c>
    </row>
    <row r="370" spans="1:5" ht="15">
      <c r="A370" s="8" t="s">
        <v>101</v>
      </c>
      <c r="B370" s="8"/>
      <c r="C370" s="14"/>
      <c r="D370" s="39">
        <v>1000</v>
      </c>
      <c r="E370" s="14">
        <v>1000</v>
      </c>
    </row>
    <row r="371" spans="1:5" ht="15.75">
      <c r="A371" s="8" t="s">
        <v>129</v>
      </c>
      <c r="B371" s="7"/>
      <c r="C371" s="8">
        <v>1073</v>
      </c>
      <c r="D371" s="8">
        <v>1073</v>
      </c>
      <c r="E371" s="8">
        <v>361</v>
      </c>
    </row>
    <row r="372" spans="1:5" ht="15.75">
      <c r="A372" s="8" t="s">
        <v>130</v>
      </c>
      <c r="B372" s="7"/>
      <c r="C372" s="8">
        <v>491</v>
      </c>
      <c r="D372" s="8">
        <v>491</v>
      </c>
      <c r="E372" s="8">
        <v>114</v>
      </c>
    </row>
    <row r="373" spans="1:5" ht="15">
      <c r="A373" s="8" t="s">
        <v>131</v>
      </c>
      <c r="B373" s="13"/>
      <c r="C373" s="8"/>
      <c r="D373" s="8"/>
      <c r="E373" s="8"/>
    </row>
    <row r="374" spans="1:5" ht="15">
      <c r="A374" s="12" t="s">
        <v>31</v>
      </c>
      <c r="B374" s="13"/>
      <c r="C374" s="8">
        <v>2350</v>
      </c>
      <c r="D374" s="8">
        <v>3594</v>
      </c>
      <c r="E374" s="8">
        <v>3174</v>
      </c>
    </row>
    <row r="375" spans="1:5" ht="15.75" hidden="1">
      <c r="A375" s="12" t="s">
        <v>33</v>
      </c>
      <c r="B375" s="17"/>
      <c r="C375" s="14"/>
      <c r="D375" s="8"/>
      <c r="E375" s="14"/>
    </row>
    <row r="376" spans="1:5" ht="15.75" hidden="1">
      <c r="A376" s="12" t="s">
        <v>75</v>
      </c>
      <c r="B376" s="7"/>
      <c r="C376" s="14"/>
      <c r="D376" s="8"/>
      <c r="E376" s="14"/>
    </row>
    <row r="377" spans="1:5" ht="15.75">
      <c r="A377" s="16" t="s">
        <v>28</v>
      </c>
      <c r="B377" s="7"/>
      <c r="C377" s="7">
        <f>SUM(C369:C376)</f>
        <v>14138</v>
      </c>
      <c r="D377" s="7">
        <f>SUM(D369:D376)</f>
        <v>14138</v>
      </c>
      <c r="E377" s="7">
        <f>SUM(E369:E376)</f>
        <v>7384</v>
      </c>
    </row>
    <row r="378" spans="1:5" ht="15.75">
      <c r="A378" s="7" t="s">
        <v>138</v>
      </c>
      <c r="B378" s="7"/>
      <c r="C378" s="7"/>
      <c r="D378" s="7"/>
      <c r="E378" s="7"/>
    </row>
    <row r="379" spans="1:5" ht="15.75">
      <c r="A379" s="7" t="s">
        <v>139</v>
      </c>
      <c r="B379" s="7"/>
      <c r="C379" s="7"/>
      <c r="D379" s="7">
        <v>24170</v>
      </c>
      <c r="E379" s="7">
        <v>23232</v>
      </c>
    </row>
    <row r="380" spans="1:5" ht="15.75">
      <c r="A380" s="118" t="s">
        <v>156</v>
      </c>
      <c r="B380" s="119"/>
      <c r="C380" s="7"/>
      <c r="D380" s="7"/>
      <c r="E380" s="7"/>
    </row>
    <row r="381" spans="1:5" ht="15">
      <c r="A381" s="122" t="s">
        <v>31</v>
      </c>
      <c r="B381" s="123"/>
      <c r="C381" s="55">
        <v>119715</v>
      </c>
      <c r="D381" s="55">
        <v>119715</v>
      </c>
      <c r="E381" s="55">
        <v>65842</v>
      </c>
    </row>
    <row r="382" spans="1:5" ht="15.75">
      <c r="A382" s="118" t="s">
        <v>28</v>
      </c>
      <c r="B382" s="119"/>
      <c r="C382" s="7">
        <f>C381</f>
        <v>119715</v>
      </c>
      <c r="D382" s="7">
        <f>D381</f>
        <v>119715</v>
      </c>
      <c r="E382" s="7">
        <f>E381</f>
        <v>65842</v>
      </c>
    </row>
    <row r="383" spans="1:5" ht="15.75">
      <c r="A383" s="120" t="s">
        <v>179</v>
      </c>
      <c r="B383" s="121"/>
      <c r="C383" s="7"/>
      <c r="D383" s="7"/>
      <c r="E383" s="7"/>
    </row>
    <row r="384" spans="1:5" ht="15.75">
      <c r="A384" s="112" t="s">
        <v>101</v>
      </c>
      <c r="B384" s="113"/>
      <c r="C384" s="55">
        <v>580</v>
      </c>
      <c r="D384" s="7"/>
      <c r="E384" s="7"/>
    </row>
    <row r="385" spans="1:5" ht="15.75">
      <c r="A385" s="112" t="s">
        <v>129</v>
      </c>
      <c r="B385" s="113"/>
      <c r="C385" s="55">
        <v>120</v>
      </c>
      <c r="D385" s="7"/>
      <c r="E385" s="7"/>
    </row>
    <row r="386" spans="1:5" ht="15.75">
      <c r="A386" s="112" t="s">
        <v>130</v>
      </c>
      <c r="B386" s="113"/>
      <c r="C386" s="55">
        <v>60</v>
      </c>
      <c r="D386" s="7"/>
      <c r="E386" s="7"/>
    </row>
    <row r="387" spans="1:5" ht="15.75">
      <c r="A387" s="112" t="s">
        <v>131</v>
      </c>
      <c r="B387" s="113"/>
      <c r="C387" s="55">
        <v>40</v>
      </c>
      <c r="D387" s="7"/>
      <c r="E387" s="7"/>
    </row>
    <row r="388" spans="1:5" ht="15.75">
      <c r="A388" s="118" t="s">
        <v>28</v>
      </c>
      <c r="B388" s="119"/>
      <c r="C388" s="7">
        <f>SUM(C384:C387)</f>
        <v>800</v>
      </c>
      <c r="D388" s="7">
        <f>SUM(D384:D387)</f>
        <v>0</v>
      </c>
      <c r="E388" s="7">
        <f>SUM(E384:E387)</f>
        <v>0</v>
      </c>
    </row>
    <row r="389" spans="1:5" ht="15.75">
      <c r="A389" s="23" t="s">
        <v>35</v>
      </c>
      <c r="B389" s="23"/>
      <c r="C389" s="7"/>
      <c r="D389" s="7"/>
      <c r="E389" s="7"/>
    </row>
    <row r="390" spans="1:5" ht="15.75">
      <c r="A390" s="23" t="s">
        <v>55</v>
      </c>
      <c r="B390" s="24"/>
      <c r="C390" s="7"/>
      <c r="D390" s="7"/>
      <c r="E390" s="7"/>
    </row>
    <row r="391" spans="1:5" ht="15">
      <c r="A391" s="8" t="s">
        <v>29</v>
      </c>
      <c r="B391" s="8"/>
      <c r="C391" s="8">
        <f>SUM(C350+C359+C369)</f>
        <v>33933</v>
      </c>
      <c r="D391" s="8">
        <f>SUM(D350+D359+D369)</f>
        <v>36980</v>
      </c>
      <c r="E391" s="8">
        <f>SUM(E350+E359+E369)</f>
        <v>2735</v>
      </c>
    </row>
    <row r="392" spans="1:5" ht="15">
      <c r="A392" s="8" t="s">
        <v>30</v>
      </c>
      <c r="B392" s="8"/>
      <c r="C392" s="8">
        <f aca="true" t="shared" si="7" ref="C392:E395">SUM(C351+C360+C370+C384)</f>
        <v>580</v>
      </c>
      <c r="D392" s="8">
        <f t="shared" si="7"/>
        <v>6452</v>
      </c>
      <c r="E392" s="8">
        <f t="shared" si="7"/>
        <v>6041</v>
      </c>
    </row>
    <row r="393" spans="1:5" ht="15.75">
      <c r="A393" s="8" t="s">
        <v>129</v>
      </c>
      <c r="B393" s="7"/>
      <c r="C393" s="8">
        <f t="shared" si="7"/>
        <v>3682</v>
      </c>
      <c r="D393" s="8">
        <f t="shared" si="7"/>
        <v>4948</v>
      </c>
      <c r="E393" s="8">
        <f t="shared" si="7"/>
        <v>918</v>
      </c>
    </row>
    <row r="394" spans="1:5" ht="15.75">
      <c r="A394" s="8" t="s">
        <v>130</v>
      </c>
      <c r="B394" s="7"/>
      <c r="C394" s="8">
        <f t="shared" si="7"/>
        <v>1689</v>
      </c>
      <c r="D394" s="8">
        <f t="shared" si="7"/>
        <v>1931</v>
      </c>
      <c r="E394" s="8">
        <f t="shared" si="7"/>
        <v>357</v>
      </c>
    </row>
    <row r="395" spans="1:5" ht="15">
      <c r="A395" s="8" t="s">
        <v>131</v>
      </c>
      <c r="B395" s="13"/>
      <c r="C395" s="27">
        <f t="shared" si="7"/>
        <v>704</v>
      </c>
      <c r="D395" s="27">
        <f t="shared" si="7"/>
        <v>817</v>
      </c>
      <c r="E395" s="27">
        <f t="shared" si="7"/>
        <v>113</v>
      </c>
    </row>
    <row r="396" spans="1:5" ht="15">
      <c r="A396" s="12" t="s">
        <v>31</v>
      </c>
      <c r="B396" s="13"/>
      <c r="C396" s="8">
        <f>SUM(C355+C364+C374+C381)</f>
        <v>166365</v>
      </c>
      <c r="D396" s="8">
        <f>SUM(D355+D364+D374+D381)</f>
        <v>161609</v>
      </c>
      <c r="E396" s="8">
        <f>SUM(E355+E364+E374+E381)</f>
        <v>69016</v>
      </c>
    </row>
    <row r="397" spans="1:5" ht="15">
      <c r="A397" s="8" t="s">
        <v>141</v>
      </c>
      <c r="B397" s="13"/>
      <c r="C397" s="8">
        <f>C379</f>
        <v>0</v>
      </c>
      <c r="D397" s="8">
        <f>D379</f>
        <v>24170</v>
      </c>
      <c r="E397" s="8">
        <f>E379</f>
        <v>23232</v>
      </c>
    </row>
    <row r="398" spans="1:5" ht="0.75" customHeight="1" hidden="1">
      <c r="A398" s="12" t="s">
        <v>33</v>
      </c>
      <c r="B398" s="7"/>
      <c r="C398" s="14">
        <f>SUM(C365+C375)</f>
        <v>0</v>
      </c>
      <c r="D398" s="14">
        <f>SUM(D365+D375)</f>
        <v>0</v>
      </c>
      <c r="E398" s="14">
        <f>SUM(E365+E375)</f>
        <v>0</v>
      </c>
    </row>
    <row r="399" spans="1:5" ht="15.75" hidden="1">
      <c r="A399" s="12" t="s">
        <v>75</v>
      </c>
      <c r="B399" s="7"/>
      <c r="C399" s="14">
        <f>SUM(C356+C366+C376)</f>
        <v>0</v>
      </c>
      <c r="D399" s="14">
        <f>SUM(D356+D366+D376)</f>
        <v>0</v>
      </c>
      <c r="E399" s="14">
        <f>SUM(E356+E366+E376)</f>
        <v>0</v>
      </c>
    </row>
    <row r="400" spans="1:5" ht="15.75">
      <c r="A400" s="7" t="s">
        <v>39</v>
      </c>
      <c r="B400" s="25"/>
      <c r="C400" s="7">
        <f>SUM(C391:C399)</f>
        <v>206953</v>
      </c>
      <c r="D400" s="7">
        <f>SUM(D391:D399)</f>
        <v>236907</v>
      </c>
      <c r="E400" s="7">
        <f>SUM(E391:E399)</f>
        <v>102412</v>
      </c>
    </row>
    <row r="401" spans="1:5" ht="15.75">
      <c r="A401" s="25" t="s">
        <v>56</v>
      </c>
      <c r="B401" s="11"/>
      <c r="C401" s="25"/>
      <c r="D401" s="8"/>
      <c r="E401" s="8"/>
    </row>
    <row r="402" spans="1:5" ht="15">
      <c r="A402" s="11" t="s">
        <v>151</v>
      </c>
      <c r="B402" s="8"/>
      <c r="C402" s="29"/>
      <c r="D402" s="29"/>
      <c r="E402" s="29"/>
    </row>
    <row r="403" spans="1:5" ht="15" hidden="1">
      <c r="A403" s="8" t="s">
        <v>29</v>
      </c>
      <c r="B403" s="8"/>
      <c r="C403" s="8"/>
      <c r="D403" s="8"/>
      <c r="E403" s="8"/>
    </row>
    <row r="404" spans="1:5" ht="15" hidden="1">
      <c r="A404" s="8" t="s">
        <v>30</v>
      </c>
      <c r="B404" s="8"/>
      <c r="C404" s="8"/>
      <c r="D404" s="8"/>
      <c r="E404" s="8"/>
    </row>
    <row r="405" spans="1:5" ht="15.75" hidden="1">
      <c r="A405" s="8" t="s">
        <v>129</v>
      </c>
      <c r="B405" s="7"/>
      <c r="C405" s="8"/>
      <c r="D405" s="8"/>
      <c r="E405" s="8"/>
    </row>
    <row r="406" spans="1:5" ht="15.75" hidden="1">
      <c r="A406" s="8" t="s">
        <v>130</v>
      </c>
      <c r="B406" s="7"/>
      <c r="C406" s="8"/>
      <c r="D406" s="8"/>
      <c r="E406" s="8"/>
    </row>
    <row r="407" spans="1:5" ht="15" hidden="1">
      <c r="A407" s="8" t="s">
        <v>131</v>
      </c>
      <c r="B407" s="13"/>
      <c r="C407" s="8"/>
      <c r="D407" s="8"/>
      <c r="E407" s="8"/>
    </row>
    <row r="408" spans="1:5" ht="15.75">
      <c r="A408" s="12" t="s">
        <v>31</v>
      </c>
      <c r="B408" s="17"/>
      <c r="C408" s="8">
        <v>305000</v>
      </c>
      <c r="D408" s="8">
        <v>305000</v>
      </c>
      <c r="E408" s="8">
        <v>156487</v>
      </c>
    </row>
    <row r="409" spans="1:5" ht="15.75">
      <c r="A409" s="12" t="s">
        <v>118</v>
      </c>
      <c r="B409" s="17"/>
      <c r="C409" s="8"/>
      <c r="D409" s="8"/>
      <c r="E409" s="8"/>
    </row>
    <row r="410" spans="1:5" ht="15.75">
      <c r="A410" s="12" t="s">
        <v>75</v>
      </c>
      <c r="B410" s="7"/>
      <c r="C410" s="8"/>
      <c r="D410" s="8"/>
      <c r="E410" s="8"/>
    </row>
    <row r="411" spans="1:5" ht="15.75">
      <c r="A411" s="16" t="s">
        <v>28</v>
      </c>
      <c r="B411" s="17"/>
      <c r="C411" s="7">
        <f>SUM(C403:C410)</f>
        <v>305000</v>
      </c>
      <c r="D411" s="7">
        <f>SUM(D403:D410)</f>
        <v>305000</v>
      </c>
      <c r="E411" s="7">
        <f>SUM(E403:E410)</f>
        <v>156487</v>
      </c>
    </row>
    <row r="412" spans="1:5" ht="15.75">
      <c r="A412" s="20" t="s">
        <v>57</v>
      </c>
      <c r="B412" s="17"/>
      <c r="C412" s="7"/>
      <c r="D412" s="7"/>
      <c r="E412" s="7"/>
    </row>
    <row r="413" spans="1:5" ht="15.75">
      <c r="A413" s="12" t="s">
        <v>31</v>
      </c>
      <c r="B413" s="17"/>
      <c r="C413" s="8">
        <v>79000</v>
      </c>
      <c r="D413" s="8">
        <v>79000</v>
      </c>
      <c r="E413" s="8">
        <v>1074</v>
      </c>
    </row>
    <row r="414" spans="1:4" ht="15.75" customHeight="1">
      <c r="A414" s="112" t="s">
        <v>118</v>
      </c>
      <c r="B414" s="113"/>
      <c r="C414" s="8">
        <v>72000</v>
      </c>
      <c r="D414" s="9">
        <v>0</v>
      </c>
    </row>
    <row r="415" spans="1:5" ht="15">
      <c r="A415" s="12" t="s">
        <v>33</v>
      </c>
      <c r="B415" s="29"/>
      <c r="C415" s="8">
        <v>33000</v>
      </c>
      <c r="D415" s="8">
        <v>77000</v>
      </c>
      <c r="E415" s="8">
        <v>70286</v>
      </c>
    </row>
    <row r="416" spans="1:5" ht="15.75" hidden="1">
      <c r="A416" s="12" t="s">
        <v>75</v>
      </c>
      <c r="B416" s="7"/>
      <c r="C416" s="8"/>
      <c r="D416" s="8"/>
      <c r="E416" s="8"/>
    </row>
    <row r="417" spans="1:5" ht="15.75">
      <c r="A417" s="16" t="s">
        <v>28</v>
      </c>
      <c r="B417" s="40"/>
      <c r="C417" s="7">
        <f>SUM(C413:C416)</f>
        <v>184000</v>
      </c>
      <c r="D417" s="7">
        <f>SUM(D413:D416)</f>
        <v>156000</v>
      </c>
      <c r="E417" s="7">
        <f>SUM(E413:E416)</f>
        <v>71360</v>
      </c>
    </row>
    <row r="418" spans="1:5" ht="15.75">
      <c r="A418" s="11" t="s">
        <v>58</v>
      </c>
      <c r="B418" s="17"/>
      <c r="C418" s="11"/>
      <c r="D418" s="11"/>
      <c r="E418" s="11"/>
    </row>
    <row r="419" spans="1:5" ht="15">
      <c r="A419" s="116" t="s">
        <v>31</v>
      </c>
      <c r="B419" s="117"/>
      <c r="C419" s="55">
        <v>182500</v>
      </c>
      <c r="D419" s="55">
        <v>182500</v>
      </c>
      <c r="E419" s="55">
        <v>120052</v>
      </c>
    </row>
    <row r="420" spans="1:5" ht="15">
      <c r="A420" s="116" t="s">
        <v>118</v>
      </c>
      <c r="B420" s="117"/>
      <c r="C420" s="55">
        <v>72000</v>
      </c>
      <c r="D420" s="55">
        <v>72000</v>
      </c>
      <c r="E420" s="55"/>
    </row>
    <row r="421" spans="1:5" ht="15.75">
      <c r="A421" s="116" t="s">
        <v>28</v>
      </c>
      <c r="B421" s="117"/>
      <c r="C421" s="7">
        <f>SUM(C419:C420)</f>
        <v>254500</v>
      </c>
      <c r="D421" s="7">
        <f>SUM(D419:D420)</f>
        <v>254500</v>
      </c>
      <c r="E421" s="7">
        <f>SUM(E419:E420)</f>
        <v>120052</v>
      </c>
    </row>
    <row r="422" spans="1:5" ht="15.75">
      <c r="A422" s="16" t="s">
        <v>102</v>
      </c>
      <c r="B422" s="13"/>
      <c r="C422" s="8"/>
      <c r="D422" s="8"/>
      <c r="E422" s="8"/>
    </row>
    <row r="423" spans="1:5" ht="15">
      <c r="A423" s="12" t="s">
        <v>31</v>
      </c>
      <c r="B423" s="13"/>
      <c r="C423" s="8">
        <v>19000</v>
      </c>
      <c r="D423" s="8">
        <v>19000</v>
      </c>
      <c r="E423" s="8">
        <v>2430</v>
      </c>
    </row>
    <row r="424" spans="1:5" ht="15">
      <c r="A424" s="12" t="s">
        <v>118</v>
      </c>
      <c r="B424" s="13"/>
      <c r="C424" s="8">
        <v>162000</v>
      </c>
      <c r="D424" s="8">
        <v>162000</v>
      </c>
      <c r="E424" s="8"/>
    </row>
    <row r="425" spans="1:5" ht="15">
      <c r="A425" s="12" t="s">
        <v>33</v>
      </c>
      <c r="B425" s="29"/>
      <c r="C425" s="8">
        <v>80000</v>
      </c>
      <c r="D425" s="8">
        <v>77000</v>
      </c>
      <c r="E425" s="8"/>
    </row>
    <row r="426" spans="1:5" ht="15">
      <c r="A426" s="12" t="s">
        <v>106</v>
      </c>
      <c r="B426" s="13"/>
      <c r="C426" s="14">
        <v>115400</v>
      </c>
      <c r="D426" s="14">
        <v>115400</v>
      </c>
      <c r="E426" s="14">
        <v>821</v>
      </c>
    </row>
    <row r="427" spans="1:5" ht="15">
      <c r="A427" s="12" t="s">
        <v>124</v>
      </c>
      <c r="B427" s="13"/>
      <c r="C427" s="8">
        <v>60000</v>
      </c>
      <c r="D427" s="8">
        <v>60000</v>
      </c>
      <c r="E427" s="14"/>
    </row>
    <row r="428" spans="1:5" ht="15.75" hidden="1">
      <c r="A428" s="12" t="s">
        <v>75</v>
      </c>
      <c r="B428" s="7"/>
      <c r="C428" s="8"/>
      <c r="D428" s="8"/>
      <c r="E428" s="14"/>
    </row>
    <row r="429" spans="1:5" ht="15.75">
      <c r="A429" s="16" t="s">
        <v>28</v>
      </c>
      <c r="B429" s="11"/>
      <c r="C429" s="15">
        <f>SUM(C423:C428)</f>
        <v>436400</v>
      </c>
      <c r="D429" s="15">
        <f>SUM(D423:D428)</f>
        <v>433400</v>
      </c>
      <c r="E429" s="15">
        <f>SUM(E423:E428)</f>
        <v>3251</v>
      </c>
    </row>
    <row r="430" spans="1:5" ht="14.25" customHeight="1">
      <c r="A430" s="11" t="s">
        <v>59</v>
      </c>
      <c r="B430" s="8"/>
      <c r="C430" s="11"/>
      <c r="D430" s="11"/>
      <c r="E430" s="11"/>
    </row>
    <row r="431" spans="1:5" ht="15" hidden="1">
      <c r="A431" s="8" t="s">
        <v>29</v>
      </c>
      <c r="B431" s="8"/>
      <c r="C431" s="8"/>
      <c r="D431" s="8"/>
      <c r="E431" s="8"/>
    </row>
    <row r="432" spans="1:5" ht="15" hidden="1">
      <c r="A432" s="8" t="s">
        <v>30</v>
      </c>
      <c r="B432" s="8"/>
      <c r="C432" s="14"/>
      <c r="D432" s="14"/>
      <c r="E432" s="14"/>
    </row>
    <row r="433" spans="1:5" ht="15.75" hidden="1">
      <c r="A433" s="8" t="s">
        <v>129</v>
      </c>
      <c r="B433" s="7"/>
      <c r="C433" s="8"/>
      <c r="D433" s="8"/>
      <c r="E433" s="8"/>
    </row>
    <row r="434" spans="1:5" ht="15.75" hidden="1">
      <c r="A434" s="8" t="s">
        <v>130</v>
      </c>
      <c r="B434" s="7"/>
      <c r="C434" s="8"/>
      <c r="D434" s="8"/>
      <c r="E434" s="8"/>
    </row>
    <row r="435" spans="1:5" ht="15" hidden="1">
      <c r="A435" s="8" t="s">
        <v>131</v>
      </c>
      <c r="B435" s="13"/>
      <c r="C435" s="8"/>
      <c r="D435" s="8"/>
      <c r="E435" s="8"/>
    </row>
    <row r="436" spans="1:5" ht="15">
      <c r="A436" s="12" t="s">
        <v>31</v>
      </c>
      <c r="B436" s="13"/>
      <c r="C436" s="8">
        <v>71500</v>
      </c>
      <c r="D436" s="8">
        <v>76480</v>
      </c>
      <c r="E436" s="8">
        <v>36169</v>
      </c>
    </row>
    <row r="437" spans="1:5" ht="15.75">
      <c r="A437" s="12" t="s">
        <v>118</v>
      </c>
      <c r="B437" s="17"/>
      <c r="C437" s="14"/>
      <c r="D437" s="14"/>
      <c r="E437" s="14"/>
    </row>
    <row r="438" spans="1:5" ht="15.75">
      <c r="A438" s="12" t="s">
        <v>75</v>
      </c>
      <c r="B438" s="7"/>
      <c r="C438" s="14"/>
      <c r="D438" s="14"/>
      <c r="E438" s="14"/>
    </row>
    <row r="439" spans="1:5" ht="15.75">
      <c r="A439" s="16" t="s">
        <v>28</v>
      </c>
      <c r="B439" s="21"/>
      <c r="C439" s="7">
        <f>SUM(C431:C438)</f>
        <v>71500</v>
      </c>
      <c r="D439" s="7">
        <f>SUM(D431:D438)</f>
        <v>76480</v>
      </c>
      <c r="E439" s="7">
        <f>SUM(E431:E438)</f>
        <v>36169</v>
      </c>
    </row>
    <row r="440" spans="1:5" ht="15">
      <c r="A440" s="20" t="s">
        <v>60</v>
      </c>
      <c r="B440" s="8"/>
      <c r="C440" s="11"/>
      <c r="D440" s="11"/>
      <c r="E440" s="11"/>
    </row>
    <row r="441" spans="1:5" ht="15">
      <c r="A441" s="8" t="s">
        <v>29</v>
      </c>
      <c r="B441" s="8"/>
      <c r="C441" s="8">
        <v>116732</v>
      </c>
      <c r="D441" s="8">
        <v>116732</v>
      </c>
      <c r="E441" s="8">
        <v>39660</v>
      </c>
    </row>
    <row r="442" spans="1:5" ht="15">
      <c r="A442" s="8" t="s">
        <v>30</v>
      </c>
      <c r="B442" s="8"/>
      <c r="C442" s="8">
        <v>15000</v>
      </c>
      <c r="D442" s="8">
        <v>15000</v>
      </c>
      <c r="E442" s="8">
        <v>5443</v>
      </c>
    </row>
    <row r="443" spans="1:5" ht="15.75">
      <c r="A443" s="8" t="s">
        <v>129</v>
      </c>
      <c r="B443" s="7"/>
      <c r="C443" s="8">
        <v>13832</v>
      </c>
      <c r="D443" s="8">
        <v>13832</v>
      </c>
      <c r="E443" s="8">
        <v>5361</v>
      </c>
    </row>
    <row r="444" spans="1:5" ht="15.75">
      <c r="A444" s="8" t="s">
        <v>130</v>
      </c>
      <c r="B444" s="7"/>
      <c r="C444" s="8">
        <v>6323</v>
      </c>
      <c r="D444" s="8">
        <v>6323</v>
      </c>
      <c r="E444" s="8">
        <v>2163</v>
      </c>
    </row>
    <row r="445" spans="1:5" ht="15">
      <c r="A445" s="8" t="s">
        <v>131</v>
      </c>
      <c r="B445" s="13"/>
      <c r="C445" s="8">
        <v>3636</v>
      </c>
      <c r="D445" s="8">
        <v>3636</v>
      </c>
      <c r="E445" s="8">
        <v>494</v>
      </c>
    </row>
    <row r="446" spans="1:5" ht="15">
      <c r="A446" s="12" t="s">
        <v>31</v>
      </c>
      <c r="B446" s="13"/>
      <c r="C446" s="8">
        <v>645131</v>
      </c>
      <c r="D446" s="8">
        <v>641619</v>
      </c>
      <c r="E446" s="8">
        <v>277035</v>
      </c>
    </row>
    <row r="447" spans="1:5" ht="15.75">
      <c r="A447" s="12" t="s">
        <v>33</v>
      </c>
      <c r="B447" s="17"/>
      <c r="C447" s="8">
        <v>129922</v>
      </c>
      <c r="D447" s="8">
        <v>129922</v>
      </c>
      <c r="E447" s="8"/>
    </row>
    <row r="448" spans="1:5" ht="15.75" hidden="1">
      <c r="A448" s="12" t="s">
        <v>75</v>
      </c>
      <c r="B448" s="7"/>
      <c r="C448" s="8"/>
      <c r="D448" s="8"/>
      <c r="E448" s="8"/>
    </row>
    <row r="449" spans="1:5" ht="15.75">
      <c r="A449" s="16" t="s">
        <v>28</v>
      </c>
      <c r="B449" s="17"/>
      <c r="C449" s="7">
        <f>SUM(C441:C448)</f>
        <v>930576</v>
      </c>
      <c r="D449" s="7">
        <f>SUM(D441:D448)</f>
        <v>927064</v>
      </c>
      <c r="E449" s="7">
        <f>SUM(E441:E448)</f>
        <v>330156</v>
      </c>
    </row>
    <row r="450" spans="1:5" ht="15.75">
      <c r="A450" s="114" t="s">
        <v>174</v>
      </c>
      <c r="B450" s="115"/>
      <c r="C450" s="7"/>
      <c r="D450" s="7"/>
      <c r="E450" s="7"/>
    </row>
    <row r="451" spans="1:5" ht="15">
      <c r="A451" s="112" t="s">
        <v>31</v>
      </c>
      <c r="B451" s="113"/>
      <c r="C451" s="55">
        <v>59500</v>
      </c>
      <c r="D451" s="55">
        <v>111693</v>
      </c>
      <c r="E451" s="55">
        <v>111693</v>
      </c>
    </row>
    <row r="452" spans="1:5" ht="15.75">
      <c r="A452" s="112" t="s">
        <v>33</v>
      </c>
      <c r="B452" s="113"/>
      <c r="C452" s="7"/>
      <c r="D452" s="55"/>
      <c r="E452" s="55"/>
    </row>
    <row r="453" spans="1:5" ht="15.75" hidden="1">
      <c r="A453" s="12" t="s">
        <v>124</v>
      </c>
      <c r="B453" s="13"/>
      <c r="C453" s="7"/>
      <c r="D453" s="55"/>
      <c r="E453" s="55">
        <v>0</v>
      </c>
    </row>
    <row r="454" spans="1:5" ht="15" hidden="1">
      <c r="A454" s="12" t="s">
        <v>75</v>
      </c>
      <c r="B454" s="13"/>
      <c r="C454" s="55"/>
      <c r="D454" s="55"/>
      <c r="E454" s="55"/>
    </row>
    <row r="455" spans="1:5" ht="15.75">
      <c r="A455" s="114" t="s">
        <v>28</v>
      </c>
      <c r="B455" s="115"/>
      <c r="C455" s="7">
        <f>SUM(C451:C454)</f>
        <v>59500</v>
      </c>
      <c r="D455" s="7">
        <f>SUM(D451:D454)</f>
        <v>111693</v>
      </c>
      <c r="E455" s="7">
        <f>SUM(E451:E454)</f>
        <v>111693</v>
      </c>
    </row>
    <row r="456" spans="1:5" ht="15.75">
      <c r="A456" s="23" t="s">
        <v>35</v>
      </c>
      <c r="B456" s="23"/>
      <c r="C456" s="8"/>
      <c r="D456" s="7"/>
      <c r="E456" s="7"/>
    </row>
    <row r="457" spans="1:5" ht="15.75">
      <c r="A457" s="23" t="s">
        <v>61</v>
      </c>
      <c r="B457" s="24"/>
      <c r="C457" s="8"/>
      <c r="D457" s="8"/>
      <c r="E457" s="8"/>
    </row>
    <row r="458" spans="1:5" ht="15">
      <c r="A458" s="8" t="s">
        <v>29</v>
      </c>
      <c r="B458" s="8"/>
      <c r="C458" s="8">
        <f aca="true" t="shared" si="8" ref="C458:E462">SUM(C403+C431+C441)</f>
        <v>116732</v>
      </c>
      <c r="D458" s="8">
        <f t="shared" si="8"/>
        <v>116732</v>
      </c>
      <c r="E458" s="8">
        <f t="shared" si="8"/>
        <v>39660</v>
      </c>
    </row>
    <row r="459" spans="1:5" ht="15">
      <c r="A459" s="8" t="s">
        <v>30</v>
      </c>
      <c r="B459" s="8"/>
      <c r="C459" s="8">
        <f t="shared" si="8"/>
        <v>15000</v>
      </c>
      <c r="D459" s="8">
        <f t="shared" si="8"/>
        <v>15000</v>
      </c>
      <c r="E459" s="8">
        <f t="shared" si="8"/>
        <v>5443</v>
      </c>
    </row>
    <row r="460" spans="1:5" ht="15.75">
      <c r="A460" s="8" t="s">
        <v>129</v>
      </c>
      <c r="B460" s="7"/>
      <c r="C460" s="8">
        <f t="shared" si="8"/>
        <v>13832</v>
      </c>
      <c r="D460" s="8">
        <f t="shared" si="8"/>
        <v>13832</v>
      </c>
      <c r="E460" s="8">
        <f t="shared" si="8"/>
        <v>5361</v>
      </c>
    </row>
    <row r="461" spans="1:5" ht="15.75">
      <c r="A461" s="8" t="s">
        <v>130</v>
      </c>
      <c r="B461" s="7"/>
      <c r="C461" s="8">
        <f t="shared" si="8"/>
        <v>6323</v>
      </c>
      <c r="D461" s="8">
        <f t="shared" si="8"/>
        <v>6323</v>
      </c>
      <c r="E461" s="8">
        <f t="shared" si="8"/>
        <v>2163</v>
      </c>
    </row>
    <row r="462" spans="1:5" ht="15">
      <c r="A462" s="8" t="s">
        <v>131</v>
      </c>
      <c r="B462" s="13"/>
      <c r="C462" s="8">
        <f t="shared" si="8"/>
        <v>3636</v>
      </c>
      <c r="D462" s="8">
        <f t="shared" si="8"/>
        <v>3636</v>
      </c>
      <c r="E462" s="8">
        <f t="shared" si="8"/>
        <v>494</v>
      </c>
    </row>
    <row r="463" spans="1:5" ht="15">
      <c r="A463" s="12" t="s">
        <v>31</v>
      </c>
      <c r="B463" s="13"/>
      <c r="C463" s="8">
        <f>SUM(C408+C413+C419+C423+C436++C446+C451)</f>
        <v>1361631</v>
      </c>
      <c r="D463" s="8">
        <f>SUM(D408+D413+D419+D423+D436++D446+D451)</f>
        <v>1415292</v>
      </c>
      <c r="E463" s="8">
        <f>SUM(E408+E413+E419+E423+E436++E446+E451)</f>
        <v>704940</v>
      </c>
    </row>
    <row r="464" spans="1:5" ht="15">
      <c r="A464" s="12" t="s">
        <v>118</v>
      </c>
      <c r="B464" s="13"/>
      <c r="C464" s="8">
        <f>SUM(C409+C414+C424+C437+C420)</f>
        <v>306000</v>
      </c>
      <c r="D464" s="8">
        <f>SUM(D409+D414+D424+D437+D420)</f>
        <v>234000</v>
      </c>
      <c r="E464" s="8">
        <f>SUM(E409+E414+E424+E437+E420)</f>
        <v>0</v>
      </c>
    </row>
    <row r="465" spans="1:5" ht="15">
      <c r="A465" s="12" t="s">
        <v>33</v>
      </c>
      <c r="B465" s="13"/>
      <c r="C465" s="8">
        <f>SUM(C415+C425+C447+C452)</f>
        <v>242922</v>
      </c>
      <c r="D465" s="8">
        <f>SUM(D415+D425+D447+D452)</f>
        <v>283922</v>
      </c>
      <c r="E465" s="8">
        <f>SUM(E415+E425+E447+E452)</f>
        <v>70286</v>
      </c>
    </row>
    <row r="466" spans="1:5" ht="15">
      <c r="A466" s="12" t="s">
        <v>107</v>
      </c>
      <c r="B466" s="13"/>
      <c r="C466" s="14">
        <f>C426</f>
        <v>115400</v>
      </c>
      <c r="D466" s="14">
        <f>D426</f>
        <v>115400</v>
      </c>
      <c r="E466" s="14">
        <f>E426</f>
        <v>821</v>
      </c>
    </row>
    <row r="467" spans="1:5" ht="15">
      <c r="A467" s="12" t="s">
        <v>124</v>
      </c>
      <c r="B467" s="13"/>
      <c r="C467" s="14">
        <f>C427+C453</f>
        <v>60000</v>
      </c>
      <c r="D467" s="14">
        <f>D427+D453</f>
        <v>60000</v>
      </c>
      <c r="E467" s="14">
        <f>E427+E453</f>
        <v>0</v>
      </c>
    </row>
    <row r="468" spans="1:5" ht="0.75" customHeight="1">
      <c r="A468" s="12" t="s">
        <v>75</v>
      </c>
      <c r="B468" s="7"/>
      <c r="C468" s="14">
        <f>SUM(C410+C416+C428+C438+C448+C454)</f>
        <v>0</v>
      </c>
      <c r="D468" s="14">
        <f>SUM(D410+D416+D428+D438+D448+D454)</f>
        <v>0</v>
      </c>
      <c r="E468" s="14">
        <f>SUM(E410+E416+E428+E438+E448+E454)</f>
        <v>0</v>
      </c>
    </row>
    <row r="469" spans="1:5" ht="15.75">
      <c r="A469" s="7" t="s">
        <v>39</v>
      </c>
      <c r="B469" s="7"/>
      <c r="C469" s="7">
        <f>SUM(C458:C468)</f>
        <v>2241476</v>
      </c>
      <c r="D469" s="7">
        <f>SUM(D458:D468)</f>
        <v>2264137</v>
      </c>
      <c r="E469" s="7">
        <f>SUM(E458:E468)</f>
        <v>829168</v>
      </c>
    </row>
    <row r="470" spans="1:5" ht="15.75">
      <c r="A470" s="7" t="s">
        <v>62</v>
      </c>
      <c r="B470" s="7"/>
      <c r="C470" s="8"/>
      <c r="D470" s="8"/>
      <c r="E470" s="8"/>
    </row>
    <row r="471" spans="1:5" ht="15.75">
      <c r="A471" s="7" t="s">
        <v>63</v>
      </c>
      <c r="B471" s="11"/>
      <c r="C471" s="8"/>
      <c r="D471" s="8"/>
      <c r="E471" s="8"/>
    </row>
    <row r="472" spans="1:5" ht="15">
      <c r="A472" s="11" t="s">
        <v>64</v>
      </c>
      <c r="B472" s="8"/>
      <c r="C472" s="29"/>
      <c r="D472" s="29"/>
      <c r="E472" s="29"/>
    </row>
    <row r="473" spans="1:5" ht="15">
      <c r="A473" s="8" t="s">
        <v>65</v>
      </c>
      <c r="B473" s="8"/>
      <c r="C473" s="8">
        <v>142540</v>
      </c>
      <c r="D473" s="8">
        <v>144960</v>
      </c>
      <c r="E473" s="8">
        <v>73380</v>
      </c>
    </row>
    <row r="474" spans="1:5" ht="15">
      <c r="A474" s="12" t="s">
        <v>118</v>
      </c>
      <c r="B474" s="8"/>
      <c r="C474" s="14"/>
      <c r="D474" s="14"/>
      <c r="E474" s="14"/>
    </row>
    <row r="475" spans="1:5" ht="15">
      <c r="A475" s="12" t="s">
        <v>33</v>
      </c>
      <c r="B475" s="8"/>
      <c r="C475" s="14">
        <v>60000</v>
      </c>
      <c r="D475" s="14">
        <v>60000</v>
      </c>
      <c r="E475" s="14"/>
    </row>
    <row r="476" spans="1:5" ht="15.75" hidden="1">
      <c r="A476" s="12" t="s">
        <v>75</v>
      </c>
      <c r="B476" s="7"/>
      <c r="C476" s="14"/>
      <c r="D476" s="14"/>
      <c r="E476" s="14"/>
    </row>
    <row r="477" spans="1:5" ht="15.75">
      <c r="A477" s="7" t="s">
        <v>28</v>
      </c>
      <c r="B477" s="11"/>
      <c r="C477" s="15">
        <f>SUM(C473:C476)</f>
        <v>202540</v>
      </c>
      <c r="D477" s="15">
        <f>SUM(D473:D476)</f>
        <v>204960</v>
      </c>
      <c r="E477" s="15">
        <f>SUM(E473:E476)</f>
        <v>73380</v>
      </c>
    </row>
    <row r="478" spans="1:5" ht="15">
      <c r="A478" s="11" t="s">
        <v>125</v>
      </c>
      <c r="B478" s="8"/>
      <c r="C478" s="11"/>
      <c r="D478" s="11"/>
      <c r="E478" s="11"/>
    </row>
    <row r="479" spans="1:5" ht="15">
      <c r="A479" s="8" t="s">
        <v>29</v>
      </c>
      <c r="B479" s="8"/>
      <c r="C479" s="8">
        <v>11516</v>
      </c>
      <c r="D479" s="8">
        <v>11165</v>
      </c>
      <c r="E479" s="8">
        <v>5343</v>
      </c>
    </row>
    <row r="480" spans="1:5" ht="15">
      <c r="A480" s="8" t="s">
        <v>69</v>
      </c>
      <c r="B480" s="8"/>
      <c r="C480" s="14"/>
      <c r="D480" s="14">
        <v>1666</v>
      </c>
      <c r="E480" s="8">
        <v>1666</v>
      </c>
    </row>
    <row r="481" spans="1:5" ht="15.75">
      <c r="A481" s="8" t="s">
        <v>129</v>
      </c>
      <c r="B481" s="7"/>
      <c r="C481" s="8">
        <v>1209</v>
      </c>
      <c r="D481" s="8">
        <v>1209</v>
      </c>
      <c r="E481" s="8">
        <v>820</v>
      </c>
    </row>
    <row r="482" spans="1:5" ht="15.75">
      <c r="A482" s="8" t="s">
        <v>130</v>
      </c>
      <c r="B482" s="7"/>
      <c r="C482" s="8">
        <v>553</v>
      </c>
      <c r="D482" s="8">
        <v>553</v>
      </c>
      <c r="E482" s="8">
        <v>307</v>
      </c>
    </row>
    <row r="483" spans="1:5" ht="15">
      <c r="A483" s="8" t="s">
        <v>131</v>
      </c>
      <c r="B483" s="13"/>
      <c r="C483" s="8"/>
      <c r="D483" s="8">
        <v>75</v>
      </c>
      <c r="E483" s="8">
        <v>29</v>
      </c>
    </row>
    <row r="484" spans="1:5" ht="15.75">
      <c r="A484" s="12" t="s">
        <v>31</v>
      </c>
      <c r="B484" s="17"/>
      <c r="C484" s="8">
        <v>15800</v>
      </c>
      <c r="D484" s="8">
        <v>9410</v>
      </c>
      <c r="E484" s="8">
        <v>4274</v>
      </c>
    </row>
    <row r="485" spans="1:5" ht="15">
      <c r="A485" s="8" t="s">
        <v>65</v>
      </c>
      <c r="B485" s="8"/>
      <c r="C485" s="8">
        <v>23000</v>
      </c>
      <c r="D485" s="8">
        <v>28000</v>
      </c>
      <c r="E485" s="8">
        <v>16210</v>
      </c>
    </row>
    <row r="486" spans="1:5" ht="15.75" hidden="1">
      <c r="A486" s="12" t="s">
        <v>118</v>
      </c>
      <c r="B486" s="17"/>
      <c r="C486" s="8"/>
      <c r="D486" s="8"/>
      <c r="E486" s="8"/>
    </row>
    <row r="487" spans="1:5" ht="15.75" hidden="1">
      <c r="A487" s="12" t="s">
        <v>33</v>
      </c>
      <c r="B487" s="17"/>
      <c r="C487" s="8"/>
      <c r="D487" s="8"/>
      <c r="E487" s="8"/>
    </row>
    <row r="488" spans="1:5" ht="15.75" hidden="1">
      <c r="A488" s="12" t="s">
        <v>75</v>
      </c>
      <c r="B488" s="7"/>
      <c r="C488" s="8"/>
      <c r="D488" s="8"/>
      <c r="E488" s="8"/>
    </row>
    <row r="489" spans="1:5" ht="15.75">
      <c r="A489" s="16" t="s">
        <v>28</v>
      </c>
      <c r="B489" s="11"/>
      <c r="C489" s="7">
        <f>SUM(C479:C488)</f>
        <v>52078</v>
      </c>
      <c r="D489" s="7">
        <f>SUM(D479:D488)</f>
        <v>52078</v>
      </c>
      <c r="E489" s="7">
        <f>SUM(E479:E488)</f>
        <v>28649</v>
      </c>
    </row>
    <row r="490" spans="1:5" ht="15.75">
      <c r="A490" s="20" t="s">
        <v>126</v>
      </c>
      <c r="B490" s="13"/>
      <c r="C490" s="7"/>
      <c r="D490" s="7"/>
      <c r="E490" s="7"/>
    </row>
    <row r="491" spans="1:5" ht="15.75">
      <c r="A491" s="16" t="s">
        <v>31</v>
      </c>
      <c r="B491" s="11"/>
      <c r="C491" s="15">
        <v>519</v>
      </c>
      <c r="D491" s="7">
        <v>519</v>
      </c>
      <c r="E491" s="7">
        <v>50</v>
      </c>
    </row>
    <row r="492" spans="1:5" ht="15">
      <c r="A492" s="11" t="s">
        <v>66</v>
      </c>
      <c r="B492" s="8"/>
      <c r="C492" s="11"/>
      <c r="D492" s="11"/>
      <c r="E492" s="11"/>
    </row>
    <row r="493" spans="1:5" ht="15.75">
      <c r="A493" s="7" t="s">
        <v>67</v>
      </c>
      <c r="B493" s="11"/>
      <c r="C493" s="7"/>
      <c r="D493" s="7"/>
      <c r="E493" s="7"/>
    </row>
    <row r="494" spans="1:5" ht="15">
      <c r="A494" s="11" t="s">
        <v>68</v>
      </c>
      <c r="B494" s="8"/>
      <c r="C494" s="11"/>
      <c r="D494" s="11"/>
      <c r="E494" s="11"/>
    </row>
    <row r="495" spans="1:5" ht="15">
      <c r="A495" s="8" t="s">
        <v>29</v>
      </c>
      <c r="B495" s="8"/>
      <c r="C495" s="8">
        <v>18367</v>
      </c>
      <c r="D495" s="8">
        <v>17419</v>
      </c>
      <c r="E495" s="8">
        <v>11100</v>
      </c>
    </row>
    <row r="496" spans="1:5" ht="15">
      <c r="A496" s="8" t="s">
        <v>69</v>
      </c>
      <c r="B496" s="8"/>
      <c r="C496" s="8"/>
      <c r="D496" s="8">
        <v>962</v>
      </c>
      <c r="E496" s="8">
        <v>962</v>
      </c>
    </row>
    <row r="497" spans="1:5" ht="15.75">
      <c r="A497" s="8" t="s">
        <v>129</v>
      </c>
      <c r="B497" s="7"/>
      <c r="C497" s="8">
        <v>1928</v>
      </c>
      <c r="D497" s="8">
        <v>1928</v>
      </c>
      <c r="E497" s="8">
        <v>1358</v>
      </c>
    </row>
    <row r="498" spans="1:5" ht="15.75">
      <c r="A498" s="8" t="s">
        <v>130</v>
      </c>
      <c r="B498" s="7"/>
      <c r="C498" s="8">
        <v>882</v>
      </c>
      <c r="D498" s="8">
        <v>882</v>
      </c>
      <c r="E498" s="8">
        <v>534</v>
      </c>
    </row>
    <row r="499" spans="1:5" ht="15">
      <c r="A499" s="8" t="s">
        <v>131</v>
      </c>
      <c r="B499" s="13"/>
      <c r="C499" s="14">
        <v>306</v>
      </c>
      <c r="D499" s="14">
        <v>292</v>
      </c>
      <c r="E499" s="14">
        <v>123</v>
      </c>
    </row>
    <row r="500" spans="1:5" ht="15">
      <c r="A500" s="12" t="s">
        <v>31</v>
      </c>
      <c r="B500" s="13"/>
      <c r="C500" s="8">
        <v>3000</v>
      </c>
      <c r="D500" s="8">
        <v>3150</v>
      </c>
      <c r="E500" s="8">
        <v>2638</v>
      </c>
    </row>
    <row r="501" spans="1:5" ht="14.25" customHeight="1">
      <c r="A501" s="12" t="s">
        <v>103</v>
      </c>
      <c r="B501" s="13"/>
      <c r="C501" s="8">
        <v>500</v>
      </c>
      <c r="D501" s="8">
        <v>500</v>
      </c>
      <c r="E501" s="8"/>
    </row>
    <row r="502" spans="1:5" ht="0.75" customHeight="1" hidden="1">
      <c r="A502" s="12" t="s">
        <v>118</v>
      </c>
      <c r="B502" s="13"/>
      <c r="C502" s="8"/>
      <c r="D502" s="8"/>
      <c r="E502" s="8"/>
    </row>
    <row r="503" spans="1:5" ht="15.75" hidden="1">
      <c r="A503" s="12" t="s">
        <v>33</v>
      </c>
      <c r="B503" s="41"/>
      <c r="C503" s="8"/>
      <c r="D503" s="8"/>
      <c r="E503" s="8"/>
    </row>
    <row r="504" spans="1:5" ht="15.75" hidden="1">
      <c r="A504" s="12" t="s">
        <v>75</v>
      </c>
      <c r="B504" s="7"/>
      <c r="C504" s="8"/>
      <c r="D504" s="8"/>
      <c r="E504" s="8"/>
    </row>
    <row r="505" spans="1:5" ht="15.75">
      <c r="A505" s="41" t="s">
        <v>28</v>
      </c>
      <c r="B505" s="17"/>
      <c r="C505" s="42">
        <f>SUM(C495:C504)</f>
        <v>24983</v>
      </c>
      <c r="D505" s="42">
        <f>SUM(D495:D504)</f>
        <v>25133</v>
      </c>
      <c r="E505" s="42">
        <f>SUM(E495:E504)</f>
        <v>16715</v>
      </c>
    </row>
    <row r="506" spans="1:5" ht="15.75">
      <c r="A506" s="25" t="s">
        <v>104</v>
      </c>
      <c r="B506" s="25"/>
      <c r="C506" s="7"/>
      <c r="D506" s="7"/>
      <c r="E506" s="7"/>
    </row>
    <row r="507" spans="1:5" ht="15" hidden="1">
      <c r="A507" s="8" t="s">
        <v>29</v>
      </c>
      <c r="B507" s="8"/>
      <c r="C507" s="8"/>
      <c r="D507" s="8"/>
      <c r="E507" s="8"/>
    </row>
    <row r="508" spans="1:5" ht="15" hidden="1">
      <c r="A508" s="8" t="s">
        <v>69</v>
      </c>
      <c r="B508" s="8"/>
      <c r="C508" s="8"/>
      <c r="D508" s="8"/>
      <c r="E508" s="8"/>
    </row>
    <row r="509" spans="1:5" ht="15.75" hidden="1">
      <c r="A509" s="8" t="s">
        <v>129</v>
      </c>
      <c r="B509" s="7"/>
      <c r="C509" s="8"/>
      <c r="D509" s="8"/>
      <c r="E509" s="8"/>
    </row>
    <row r="510" spans="1:5" ht="15.75" hidden="1">
      <c r="A510" s="8" t="s">
        <v>130</v>
      </c>
      <c r="B510" s="7"/>
      <c r="C510" s="8"/>
      <c r="D510" s="8"/>
      <c r="E510" s="8"/>
    </row>
    <row r="511" spans="1:5" ht="15" hidden="1">
      <c r="A511" s="8" t="s">
        <v>131</v>
      </c>
      <c r="B511" s="13"/>
      <c r="C511" s="8"/>
      <c r="D511" s="8"/>
      <c r="E511" s="8"/>
    </row>
    <row r="512" spans="1:5" ht="15.75">
      <c r="A512" s="12" t="s">
        <v>31</v>
      </c>
      <c r="B512" s="25"/>
      <c r="C512" s="8">
        <v>106573</v>
      </c>
      <c r="D512" s="8">
        <v>107683</v>
      </c>
      <c r="E512" s="8">
        <v>35901</v>
      </c>
    </row>
    <row r="513" spans="1:5" ht="15">
      <c r="A513" s="112" t="s">
        <v>33</v>
      </c>
      <c r="B513" s="113"/>
      <c r="C513" s="8"/>
      <c r="D513" s="8"/>
      <c r="E513" s="8"/>
    </row>
    <row r="514" spans="1:5" ht="15.75" hidden="1">
      <c r="A514" s="12" t="s">
        <v>75</v>
      </c>
      <c r="B514" s="7"/>
      <c r="C514" s="8"/>
      <c r="D514" s="8"/>
      <c r="E514" s="8"/>
    </row>
    <row r="515" spans="1:5" ht="15.75">
      <c r="A515" s="16" t="s">
        <v>28</v>
      </c>
      <c r="B515" s="43"/>
      <c r="C515" s="15">
        <f>SUM(C507:C514)</f>
        <v>106573</v>
      </c>
      <c r="D515" s="15">
        <f>SUM(D507:D514)</f>
        <v>107683</v>
      </c>
      <c r="E515" s="15">
        <f>SUM(E507:E514)</f>
        <v>35901</v>
      </c>
    </row>
    <row r="516" spans="1:5" ht="15.75">
      <c r="A516" s="23" t="s">
        <v>35</v>
      </c>
      <c r="B516" s="23"/>
      <c r="C516" s="7"/>
      <c r="D516" s="7"/>
      <c r="E516" s="7"/>
    </row>
    <row r="517" spans="1:5" ht="15.75">
      <c r="A517" s="23" t="s">
        <v>70</v>
      </c>
      <c r="B517" s="24"/>
      <c r="C517" s="7"/>
      <c r="D517" s="7"/>
      <c r="E517" s="7"/>
    </row>
    <row r="518" spans="1:5" ht="15">
      <c r="A518" s="8" t="s">
        <v>29</v>
      </c>
      <c r="B518" s="8"/>
      <c r="C518" s="8">
        <f aca="true" t="shared" si="9" ref="C518:E522">SUM(C479+C495+C507)</f>
        <v>29883</v>
      </c>
      <c r="D518" s="8">
        <f t="shared" si="9"/>
        <v>28584</v>
      </c>
      <c r="E518" s="8">
        <f t="shared" si="9"/>
        <v>16443</v>
      </c>
    </row>
    <row r="519" spans="1:5" ht="15">
      <c r="A519" s="8" t="s">
        <v>69</v>
      </c>
      <c r="B519" s="8"/>
      <c r="C519" s="8">
        <f t="shared" si="9"/>
        <v>0</v>
      </c>
      <c r="D519" s="8">
        <f t="shared" si="9"/>
        <v>2628</v>
      </c>
      <c r="E519" s="8">
        <f t="shared" si="9"/>
        <v>2628</v>
      </c>
    </row>
    <row r="520" spans="1:5" ht="15.75">
      <c r="A520" s="8" t="s">
        <v>129</v>
      </c>
      <c r="B520" s="7"/>
      <c r="C520" s="8">
        <f t="shared" si="9"/>
        <v>3137</v>
      </c>
      <c r="D520" s="8">
        <f t="shared" si="9"/>
        <v>3137</v>
      </c>
      <c r="E520" s="8">
        <f t="shared" si="9"/>
        <v>2178</v>
      </c>
    </row>
    <row r="521" spans="1:5" ht="15.75">
      <c r="A521" s="8" t="s">
        <v>130</v>
      </c>
      <c r="B521" s="7"/>
      <c r="C521" s="8">
        <f t="shared" si="9"/>
        <v>1435</v>
      </c>
      <c r="D521" s="8">
        <f t="shared" si="9"/>
        <v>1435</v>
      </c>
      <c r="E521" s="8">
        <f t="shared" si="9"/>
        <v>841</v>
      </c>
    </row>
    <row r="522" spans="1:5" ht="15">
      <c r="A522" s="8" t="s">
        <v>131</v>
      </c>
      <c r="B522" s="13"/>
      <c r="C522" s="8">
        <f t="shared" si="9"/>
        <v>306</v>
      </c>
      <c r="D522" s="8">
        <f t="shared" si="9"/>
        <v>367</v>
      </c>
      <c r="E522" s="8">
        <f t="shared" si="9"/>
        <v>152</v>
      </c>
    </row>
    <row r="523" spans="1:5" ht="15">
      <c r="A523" s="12" t="s">
        <v>31</v>
      </c>
      <c r="B523" s="13"/>
      <c r="C523" s="8">
        <f>SUM(C484+C491+C500+C512)</f>
        <v>125892</v>
      </c>
      <c r="D523" s="8">
        <f>SUM(D484+D491+D500+D512)</f>
        <v>120762</v>
      </c>
      <c r="E523" s="8">
        <f>SUM(E484+E491+E500+E512)</f>
        <v>42863</v>
      </c>
    </row>
    <row r="524" spans="1:5" ht="15">
      <c r="A524" s="12" t="s">
        <v>103</v>
      </c>
      <c r="B524" s="13"/>
      <c r="C524" s="8">
        <f>C501</f>
        <v>500</v>
      </c>
      <c r="D524" s="8">
        <f>D501</f>
        <v>500</v>
      </c>
      <c r="E524" s="8">
        <f>E501</f>
        <v>0</v>
      </c>
    </row>
    <row r="525" spans="1:5" ht="15" hidden="1">
      <c r="A525" s="12" t="s">
        <v>71</v>
      </c>
      <c r="B525" s="13"/>
      <c r="C525" s="8">
        <f>C493</f>
        <v>0</v>
      </c>
      <c r="D525" s="8">
        <f>D493</f>
        <v>0</v>
      </c>
      <c r="E525" s="8">
        <f>E493</f>
        <v>0</v>
      </c>
    </row>
    <row r="526" spans="1:5" ht="15">
      <c r="A526" s="8" t="s">
        <v>65</v>
      </c>
      <c r="B526" s="13"/>
      <c r="C526" s="8">
        <f>SUM(C473+C485)</f>
        <v>165540</v>
      </c>
      <c r="D526" s="8">
        <f>SUM(D473+D485)</f>
        <v>172960</v>
      </c>
      <c r="E526" s="8">
        <f>SUM(E473+E485)</f>
        <v>89590</v>
      </c>
    </row>
    <row r="527" spans="1:5" ht="15">
      <c r="A527" s="12" t="s">
        <v>118</v>
      </c>
      <c r="B527" s="13"/>
      <c r="C527" s="8">
        <f>SUM(C474+C486+C502)</f>
        <v>0</v>
      </c>
      <c r="D527" s="8">
        <f>SUM(D474+D486+D502)</f>
        <v>0</v>
      </c>
      <c r="E527" s="8">
        <f>SUM(E474+E486+E502)</f>
        <v>0</v>
      </c>
    </row>
    <row r="528" spans="1:5" ht="15.75">
      <c r="A528" s="12" t="s">
        <v>33</v>
      </c>
      <c r="B528" s="7"/>
      <c r="C528" s="8">
        <f aca="true" t="shared" si="10" ref="C528:E529">SUM(C475+C487+C503+C513)</f>
        <v>60000</v>
      </c>
      <c r="D528" s="8">
        <f t="shared" si="10"/>
        <v>60000</v>
      </c>
      <c r="E528" s="8">
        <f t="shared" si="10"/>
        <v>0</v>
      </c>
    </row>
    <row r="529" spans="1:5" ht="15.75" hidden="1">
      <c r="A529" s="12" t="s">
        <v>75</v>
      </c>
      <c r="B529" s="7"/>
      <c r="C529" s="8">
        <f t="shared" si="10"/>
        <v>0</v>
      </c>
      <c r="D529" s="8">
        <f t="shared" si="10"/>
        <v>0</v>
      </c>
      <c r="E529" s="8">
        <f t="shared" si="10"/>
        <v>0</v>
      </c>
    </row>
    <row r="530" spans="1:5" ht="15.75">
      <c r="A530" s="7" t="s">
        <v>39</v>
      </c>
      <c r="B530" s="7"/>
      <c r="C530" s="7">
        <f>SUM(C518:C529)</f>
        <v>386693</v>
      </c>
      <c r="D530" s="7">
        <f>SUM(D518:D529)</f>
        <v>390373</v>
      </c>
      <c r="E530" s="7">
        <f>SUM(E518:E529)</f>
        <v>154695</v>
      </c>
    </row>
    <row r="531" spans="1:5" ht="15.75">
      <c r="A531" s="7" t="s">
        <v>72</v>
      </c>
      <c r="B531" s="11"/>
      <c r="C531" s="8"/>
      <c r="D531" s="8"/>
      <c r="E531" s="8"/>
    </row>
    <row r="532" spans="1:5" ht="15">
      <c r="A532" s="11" t="s">
        <v>73</v>
      </c>
      <c r="B532" s="8"/>
      <c r="C532" s="11"/>
      <c r="D532" s="11"/>
      <c r="E532" s="11"/>
    </row>
    <row r="533" spans="1:5" ht="15" hidden="1">
      <c r="A533" s="8" t="s">
        <v>29</v>
      </c>
      <c r="B533" s="8"/>
      <c r="C533" s="8"/>
      <c r="D533" s="8"/>
      <c r="E533" s="8"/>
    </row>
    <row r="534" spans="1:5" ht="15" hidden="1">
      <c r="A534" s="8" t="s">
        <v>69</v>
      </c>
      <c r="B534" s="8"/>
      <c r="C534" s="8"/>
      <c r="D534" s="8"/>
      <c r="E534" s="8"/>
    </row>
    <row r="535" spans="1:5" ht="15.75" hidden="1">
      <c r="A535" s="8" t="s">
        <v>129</v>
      </c>
      <c r="B535" s="7"/>
      <c r="C535" s="8"/>
      <c r="D535" s="8"/>
      <c r="E535" s="8"/>
    </row>
    <row r="536" spans="1:5" ht="15.75" hidden="1">
      <c r="A536" s="8" t="s">
        <v>130</v>
      </c>
      <c r="B536" s="7"/>
      <c r="C536" s="8"/>
      <c r="D536" s="8"/>
      <c r="E536" s="8"/>
    </row>
    <row r="537" spans="1:5" ht="15" hidden="1">
      <c r="A537" s="8" t="s">
        <v>131</v>
      </c>
      <c r="B537" s="13"/>
      <c r="C537" s="8"/>
      <c r="D537" s="8"/>
      <c r="E537" s="8"/>
    </row>
    <row r="538" spans="1:5" ht="15.75">
      <c r="A538" s="12" t="s">
        <v>31</v>
      </c>
      <c r="B538" s="17"/>
      <c r="C538" s="8">
        <v>140525</v>
      </c>
      <c r="D538" s="8">
        <v>140525</v>
      </c>
      <c r="E538" s="8">
        <v>58323</v>
      </c>
    </row>
    <row r="539" spans="1:5" ht="15.75">
      <c r="A539" s="12" t="s">
        <v>118</v>
      </c>
      <c r="B539" s="17"/>
      <c r="C539" s="8">
        <v>247100</v>
      </c>
      <c r="D539" s="8">
        <v>247100</v>
      </c>
      <c r="E539" s="8"/>
    </row>
    <row r="540" spans="1:5" ht="15" customHeight="1">
      <c r="A540" s="12" t="s">
        <v>33</v>
      </c>
      <c r="B540" s="17"/>
      <c r="C540" s="8"/>
      <c r="D540" s="8"/>
      <c r="E540" s="8"/>
    </row>
    <row r="541" spans="1:5" ht="15" hidden="1">
      <c r="A541" s="12" t="s">
        <v>107</v>
      </c>
      <c r="B541" s="13"/>
      <c r="C541" s="8"/>
      <c r="D541" s="8"/>
      <c r="E541" s="8"/>
    </row>
    <row r="542" spans="1:5" ht="15.75" hidden="1">
      <c r="A542" s="12" t="s">
        <v>75</v>
      </c>
      <c r="B542" s="7"/>
      <c r="C542" s="8"/>
      <c r="D542" s="8"/>
      <c r="E542" s="8"/>
    </row>
    <row r="543" spans="1:5" ht="15.75">
      <c r="A543" s="16" t="s">
        <v>28</v>
      </c>
      <c r="B543" s="11"/>
      <c r="C543" s="7">
        <f>SUM(C533:C542)</f>
        <v>387625</v>
      </c>
      <c r="D543" s="7">
        <f>SUM(D533:D542)</f>
        <v>387625</v>
      </c>
      <c r="E543" s="7">
        <f>SUM(E533:E542)</f>
        <v>58323</v>
      </c>
    </row>
    <row r="544" spans="1:5" ht="15">
      <c r="A544" s="11" t="s">
        <v>149</v>
      </c>
      <c r="B544" s="8"/>
      <c r="C544" s="11"/>
      <c r="D544" s="11"/>
      <c r="E544" s="11"/>
    </row>
    <row r="545" spans="1:5" ht="15">
      <c r="A545" s="8" t="s">
        <v>29</v>
      </c>
      <c r="B545" s="8"/>
      <c r="C545" s="8">
        <v>46768</v>
      </c>
      <c r="D545" s="8">
        <v>46768</v>
      </c>
      <c r="E545" s="8">
        <v>24309</v>
      </c>
    </row>
    <row r="546" spans="1:5" ht="15">
      <c r="A546" s="8" t="s">
        <v>69</v>
      </c>
      <c r="B546" s="8"/>
      <c r="C546" s="8"/>
      <c r="D546" s="8">
        <v>820</v>
      </c>
      <c r="E546" s="8">
        <v>820</v>
      </c>
    </row>
    <row r="547" spans="1:5" ht="15.75">
      <c r="A547" s="8" t="s">
        <v>129</v>
      </c>
      <c r="B547" s="7"/>
      <c r="C547" s="8">
        <v>4911</v>
      </c>
      <c r="D547" s="8">
        <v>4911</v>
      </c>
      <c r="E547" s="8">
        <v>2834</v>
      </c>
    </row>
    <row r="548" spans="1:5" ht="15.75">
      <c r="A548" s="8" t="s">
        <v>130</v>
      </c>
      <c r="B548" s="7"/>
      <c r="C548" s="8">
        <v>2245</v>
      </c>
      <c r="D548" s="8">
        <v>2245</v>
      </c>
      <c r="E548" s="8">
        <v>1182</v>
      </c>
    </row>
    <row r="549" spans="1:6" ht="15">
      <c r="A549" s="8" t="s">
        <v>131</v>
      </c>
      <c r="B549" s="13"/>
      <c r="C549" s="8">
        <v>1309</v>
      </c>
      <c r="D549" s="8">
        <v>1309</v>
      </c>
      <c r="E549" s="8">
        <v>440</v>
      </c>
      <c r="F549" s="2"/>
    </row>
    <row r="550" spans="1:5" ht="15">
      <c r="A550" s="12" t="s">
        <v>31</v>
      </c>
      <c r="B550" s="13"/>
      <c r="C550" s="8">
        <v>131308</v>
      </c>
      <c r="D550" s="8">
        <v>130488</v>
      </c>
      <c r="E550" s="8">
        <v>53780</v>
      </c>
    </row>
    <row r="551" spans="1:5" ht="15.75" hidden="1">
      <c r="A551" s="12" t="s">
        <v>118</v>
      </c>
      <c r="B551" s="17"/>
      <c r="C551" s="14"/>
      <c r="D551" s="14"/>
      <c r="E551" s="14"/>
    </row>
    <row r="552" spans="1:5" ht="15.75" hidden="1">
      <c r="A552" s="12" t="s">
        <v>75</v>
      </c>
      <c r="B552" s="7"/>
      <c r="C552" s="14"/>
      <c r="D552" s="14"/>
      <c r="E552" s="14"/>
    </row>
    <row r="553" spans="1:5" ht="15.75">
      <c r="A553" s="16" t="s">
        <v>28</v>
      </c>
      <c r="B553" s="7"/>
      <c r="C553" s="7">
        <f>SUM(C545:C552)</f>
        <v>186541</v>
      </c>
      <c r="D553" s="7">
        <f>SUM(D545:D552)</f>
        <v>186541</v>
      </c>
      <c r="E553" s="7">
        <f>SUM(E545:E552)</f>
        <v>83365</v>
      </c>
    </row>
    <row r="554" spans="1:5" ht="15">
      <c r="A554" s="11" t="s">
        <v>74</v>
      </c>
      <c r="B554" s="8"/>
      <c r="C554" s="11"/>
      <c r="D554" s="11"/>
      <c r="E554" s="11"/>
    </row>
    <row r="555" spans="1:5" ht="15">
      <c r="A555" s="8" t="s">
        <v>29</v>
      </c>
      <c r="B555" s="8"/>
      <c r="C555" s="8">
        <v>65847</v>
      </c>
      <c r="D555" s="8">
        <v>65847</v>
      </c>
      <c r="E555" s="8">
        <v>28879</v>
      </c>
    </row>
    <row r="556" spans="1:5" ht="15">
      <c r="A556" s="8" t="s">
        <v>69</v>
      </c>
      <c r="B556" s="8"/>
      <c r="C556" s="8">
        <v>27025</v>
      </c>
      <c r="D556" s="8">
        <v>27025</v>
      </c>
      <c r="E556" s="8">
        <v>13352</v>
      </c>
    </row>
    <row r="557" spans="1:5" ht="15.75">
      <c r="A557" s="8" t="s">
        <v>129</v>
      </c>
      <c r="B557" s="7"/>
      <c r="C557" s="8">
        <v>9752</v>
      </c>
      <c r="D557" s="8">
        <v>9752</v>
      </c>
      <c r="E557" s="8">
        <v>3720</v>
      </c>
    </row>
    <row r="558" spans="1:5" ht="15.75">
      <c r="A558" s="8" t="s">
        <v>130</v>
      </c>
      <c r="B558" s="7"/>
      <c r="C558" s="8">
        <v>4458</v>
      </c>
      <c r="D558" s="8">
        <v>4458</v>
      </c>
      <c r="E558" s="8">
        <v>1672</v>
      </c>
    </row>
    <row r="559" spans="1:6" ht="15">
      <c r="A559" s="8" t="s">
        <v>131</v>
      </c>
      <c r="B559" s="13"/>
      <c r="C559" s="8">
        <v>2600</v>
      </c>
      <c r="D559" s="8">
        <v>2600</v>
      </c>
      <c r="E559" s="8">
        <v>889</v>
      </c>
      <c r="F559" s="2"/>
    </row>
    <row r="560" spans="1:5" ht="15">
      <c r="A560" s="12" t="s">
        <v>31</v>
      </c>
      <c r="B560" s="13"/>
      <c r="C560" s="8">
        <v>279600</v>
      </c>
      <c r="D560" s="8">
        <v>279600</v>
      </c>
      <c r="E560" s="8">
        <v>27183</v>
      </c>
    </row>
    <row r="561" spans="1:5" ht="15.75" hidden="1">
      <c r="A561" s="12" t="s">
        <v>118</v>
      </c>
      <c r="B561" s="17"/>
      <c r="C561" s="14"/>
      <c r="D561" s="14"/>
      <c r="E561" s="14"/>
    </row>
    <row r="562" spans="1:5" ht="15.75" hidden="1">
      <c r="A562" s="12" t="s">
        <v>75</v>
      </c>
      <c r="B562" s="7"/>
      <c r="C562" s="14"/>
      <c r="D562" s="14"/>
      <c r="E562" s="14"/>
    </row>
    <row r="563" spans="1:5" ht="15.75">
      <c r="A563" s="16" t="s">
        <v>28</v>
      </c>
      <c r="B563" s="7"/>
      <c r="C563" s="7">
        <f>SUM(C555:C562)</f>
        <v>389282</v>
      </c>
      <c r="D563" s="7">
        <f>SUM(D555:D562)</f>
        <v>389282</v>
      </c>
      <c r="E563" s="7">
        <f>SUM(E555:E562)</f>
        <v>75695</v>
      </c>
    </row>
    <row r="564" spans="1:5" ht="15.75">
      <c r="A564" s="23" t="s">
        <v>35</v>
      </c>
      <c r="B564" s="23"/>
      <c r="C564" s="7"/>
      <c r="D564" s="7"/>
      <c r="E564" s="7"/>
    </row>
    <row r="565" spans="1:5" ht="15.75">
      <c r="A565" s="23" t="s">
        <v>140</v>
      </c>
      <c r="B565" s="24"/>
      <c r="C565" s="7"/>
      <c r="D565" s="7"/>
      <c r="E565" s="7"/>
    </row>
    <row r="566" spans="1:5" ht="15">
      <c r="A566" s="8" t="s">
        <v>29</v>
      </c>
      <c r="B566" s="8"/>
      <c r="C566" s="8">
        <f aca="true" t="shared" si="11" ref="C566:E572">SUM(C533+C545+C555)</f>
        <v>112615</v>
      </c>
      <c r="D566" s="8">
        <f t="shared" si="11"/>
        <v>112615</v>
      </c>
      <c r="E566" s="8">
        <f t="shared" si="11"/>
        <v>53188</v>
      </c>
    </row>
    <row r="567" spans="1:5" ht="15">
      <c r="A567" s="8" t="s">
        <v>69</v>
      </c>
      <c r="B567" s="8"/>
      <c r="C567" s="8">
        <f t="shared" si="11"/>
        <v>27025</v>
      </c>
      <c r="D567" s="8">
        <f t="shared" si="11"/>
        <v>27845</v>
      </c>
      <c r="E567" s="8">
        <f t="shared" si="11"/>
        <v>14172</v>
      </c>
    </row>
    <row r="568" spans="1:5" ht="15.75">
      <c r="A568" s="8" t="s">
        <v>129</v>
      </c>
      <c r="B568" s="7"/>
      <c r="C568" s="8">
        <f t="shared" si="11"/>
        <v>14663</v>
      </c>
      <c r="D568" s="8">
        <f t="shared" si="11"/>
        <v>14663</v>
      </c>
      <c r="E568" s="8">
        <f t="shared" si="11"/>
        <v>6554</v>
      </c>
    </row>
    <row r="569" spans="1:5" ht="15.75">
      <c r="A569" s="8" t="s">
        <v>130</v>
      </c>
      <c r="B569" s="7"/>
      <c r="C569" s="8">
        <f t="shared" si="11"/>
        <v>6703</v>
      </c>
      <c r="D569" s="8">
        <f t="shared" si="11"/>
        <v>6703</v>
      </c>
      <c r="E569" s="8">
        <f t="shared" si="11"/>
        <v>2854</v>
      </c>
    </row>
    <row r="570" spans="1:5" ht="15">
      <c r="A570" s="8" t="s">
        <v>131</v>
      </c>
      <c r="B570" s="13"/>
      <c r="C570" s="8">
        <f t="shared" si="11"/>
        <v>3909</v>
      </c>
      <c r="D570" s="8">
        <f t="shared" si="11"/>
        <v>3909</v>
      </c>
      <c r="E570" s="8">
        <f t="shared" si="11"/>
        <v>1329</v>
      </c>
    </row>
    <row r="571" spans="1:5" ht="15">
      <c r="A571" s="12" t="s">
        <v>31</v>
      </c>
      <c r="B571" s="13"/>
      <c r="C571" s="8">
        <f t="shared" si="11"/>
        <v>551433</v>
      </c>
      <c r="D571" s="8">
        <f t="shared" si="11"/>
        <v>550613</v>
      </c>
      <c r="E571" s="8">
        <f t="shared" si="11"/>
        <v>139286</v>
      </c>
    </row>
    <row r="572" spans="1:5" ht="15.75">
      <c r="A572" s="12" t="s">
        <v>118</v>
      </c>
      <c r="B572" s="7"/>
      <c r="C572" s="14">
        <f t="shared" si="11"/>
        <v>247100</v>
      </c>
      <c r="D572" s="14">
        <f t="shared" si="11"/>
        <v>247100</v>
      </c>
      <c r="E572" s="14">
        <f t="shared" si="11"/>
        <v>0</v>
      </c>
    </row>
    <row r="573" spans="1:5" ht="15.75" hidden="1">
      <c r="A573" s="12" t="s">
        <v>33</v>
      </c>
      <c r="B573" s="22"/>
      <c r="C573" s="14">
        <f aca="true" t="shared" si="12" ref="C573:E574">C540</f>
        <v>0</v>
      </c>
      <c r="D573" s="14">
        <f t="shared" si="12"/>
        <v>0</v>
      </c>
      <c r="E573" s="14">
        <f t="shared" si="12"/>
        <v>0</v>
      </c>
    </row>
    <row r="574" spans="1:5" ht="15" hidden="1">
      <c r="A574" s="12" t="s">
        <v>107</v>
      </c>
      <c r="B574" s="13"/>
      <c r="C574" s="8">
        <f t="shared" si="12"/>
        <v>0</v>
      </c>
      <c r="D574" s="8">
        <f t="shared" si="12"/>
        <v>0</v>
      </c>
      <c r="E574" s="8">
        <f t="shared" si="12"/>
        <v>0</v>
      </c>
    </row>
    <row r="575" spans="1:5" ht="15.75" hidden="1">
      <c r="A575" s="12" t="s">
        <v>75</v>
      </c>
      <c r="B575" s="7"/>
      <c r="C575" s="8">
        <f>SUM(C542+C552+C562)</f>
        <v>0</v>
      </c>
      <c r="D575" s="8">
        <f>SUM(D542+D552+D562)</f>
        <v>0</v>
      </c>
      <c r="E575" s="8">
        <f>SUM(E542+E552+E562)</f>
        <v>0</v>
      </c>
    </row>
    <row r="576" spans="1:5" ht="15.75">
      <c r="A576" s="7" t="s">
        <v>39</v>
      </c>
      <c r="B576" s="44"/>
      <c r="C576" s="7">
        <f>SUM(C566:C575)</f>
        <v>963448</v>
      </c>
      <c r="D576" s="7">
        <f>SUM(D566:D575)</f>
        <v>963448</v>
      </c>
      <c r="E576" s="7">
        <f>SUM(E566:E575)</f>
        <v>217383</v>
      </c>
    </row>
    <row r="577" spans="1:5" ht="15.75">
      <c r="A577" s="114" t="s">
        <v>180</v>
      </c>
      <c r="B577" s="115"/>
      <c r="C577" s="7">
        <v>50000</v>
      </c>
      <c r="D577" s="7">
        <v>50000</v>
      </c>
      <c r="E577" s="7"/>
    </row>
    <row r="578" spans="1:5" ht="15.75">
      <c r="A578" s="114" t="s">
        <v>175</v>
      </c>
      <c r="B578" s="115"/>
      <c r="C578" s="7">
        <v>309415</v>
      </c>
      <c r="D578" s="7">
        <v>108192</v>
      </c>
      <c r="E578" s="7"/>
    </row>
    <row r="579" spans="1:5" ht="15.75">
      <c r="A579" s="7" t="s">
        <v>76</v>
      </c>
      <c r="B579" s="8"/>
      <c r="C579" s="8"/>
      <c r="D579" s="8"/>
      <c r="E579" s="8"/>
    </row>
    <row r="580" spans="1:5" ht="15">
      <c r="A580" s="8" t="s">
        <v>29</v>
      </c>
      <c r="B580" s="8"/>
      <c r="C580" s="24">
        <f aca="true" t="shared" si="13" ref="C580:D582">SUM(C122+C179+C292+C338+C391+C458+C518+C566)</f>
        <v>3892016</v>
      </c>
      <c r="D580" s="24">
        <f t="shared" si="13"/>
        <v>3916967</v>
      </c>
      <c r="E580" s="24">
        <f>E122+E179+E292+E338+E391+E458+E518+E566</f>
        <v>1839877</v>
      </c>
    </row>
    <row r="581" spans="1:5" ht="15">
      <c r="A581" s="8" t="s">
        <v>69</v>
      </c>
      <c r="B581" s="8"/>
      <c r="C581" s="24">
        <f t="shared" si="13"/>
        <v>371348</v>
      </c>
      <c r="D581" s="24">
        <f t="shared" si="13"/>
        <v>423569</v>
      </c>
      <c r="E581" s="24">
        <f>SUM(E123+E180+E293+E339+E392+E459+E519+E567)</f>
        <v>210743</v>
      </c>
    </row>
    <row r="582" spans="1:5" ht="15.75">
      <c r="A582" s="8" t="s">
        <v>129</v>
      </c>
      <c r="B582" s="7"/>
      <c r="C582" s="24">
        <f t="shared" si="13"/>
        <v>464656</v>
      </c>
      <c r="D582" s="24">
        <f t="shared" si="13"/>
        <v>473527</v>
      </c>
      <c r="E582" s="24">
        <f>SUM(E124+E181+E294+E340+E393+E460+E520+E568)</f>
        <v>231207</v>
      </c>
    </row>
    <row r="583" spans="1:5" ht="15">
      <c r="A583" s="12" t="s">
        <v>132</v>
      </c>
      <c r="B583" s="8"/>
      <c r="C583" s="24">
        <f>C295+C341</f>
        <v>83696</v>
      </c>
      <c r="D583" s="24">
        <f>D295+D341</f>
        <v>84991</v>
      </c>
      <c r="E583" s="24">
        <f>E295+E341</f>
        <v>38836</v>
      </c>
    </row>
    <row r="584" spans="1:5" ht="15.75">
      <c r="A584" s="8" t="s">
        <v>130</v>
      </c>
      <c r="B584" s="7"/>
      <c r="C584" s="24">
        <f aca="true" t="shared" si="14" ref="C584:E586">SUM(C125+C182+C296+C342+C394+C461+C521+C569)</f>
        <v>205111</v>
      </c>
      <c r="D584" s="24">
        <f t="shared" si="14"/>
        <v>208646</v>
      </c>
      <c r="E584" s="24">
        <f t="shared" si="14"/>
        <v>101450</v>
      </c>
    </row>
    <row r="585" spans="1:5" ht="15">
      <c r="A585" s="8" t="s">
        <v>131</v>
      </c>
      <c r="B585" s="13"/>
      <c r="C585" s="24">
        <f t="shared" si="14"/>
        <v>94485</v>
      </c>
      <c r="D585" s="24">
        <f t="shared" si="14"/>
        <v>88503</v>
      </c>
      <c r="E585" s="24">
        <f t="shared" si="14"/>
        <v>36244</v>
      </c>
    </row>
    <row r="586" spans="1:5" ht="15">
      <c r="A586" s="12" t="s">
        <v>31</v>
      </c>
      <c r="B586" s="8"/>
      <c r="C586" s="24">
        <f t="shared" si="14"/>
        <v>3959142</v>
      </c>
      <c r="D586" s="24">
        <f t="shared" si="14"/>
        <v>4212822</v>
      </c>
      <c r="E586" s="24">
        <f t="shared" si="14"/>
        <v>1963486</v>
      </c>
    </row>
    <row r="587" spans="1:5" ht="15">
      <c r="A587" s="45" t="s">
        <v>43</v>
      </c>
      <c r="B587" s="13"/>
      <c r="C587" s="24">
        <f>C299</f>
        <v>4000</v>
      </c>
      <c r="D587" s="24">
        <f>D299</f>
        <v>13813</v>
      </c>
      <c r="E587" s="24">
        <f>E299</f>
        <v>1740</v>
      </c>
    </row>
    <row r="588" spans="1:5" ht="15">
      <c r="A588" s="12" t="s">
        <v>103</v>
      </c>
      <c r="B588" s="13"/>
      <c r="C588" s="24">
        <f>SUM(C128+C397+C524)</f>
        <v>77800</v>
      </c>
      <c r="D588" s="24">
        <f>SUM(D128+D397+D524)</f>
        <v>101970</v>
      </c>
      <c r="E588" s="24">
        <f>SUM(E128+E397+E524)</f>
        <v>56246</v>
      </c>
    </row>
    <row r="589" spans="1:5" ht="15" hidden="1">
      <c r="A589" s="12" t="s">
        <v>71</v>
      </c>
      <c r="B589" s="13"/>
      <c r="C589" s="24">
        <f aca="true" t="shared" si="15" ref="C589:E590">C525</f>
        <v>0</v>
      </c>
      <c r="D589" s="24">
        <f t="shared" si="15"/>
        <v>0</v>
      </c>
      <c r="E589" s="24">
        <f t="shared" si="15"/>
        <v>0</v>
      </c>
    </row>
    <row r="590" spans="1:5" ht="15">
      <c r="A590" s="12" t="s">
        <v>77</v>
      </c>
      <c r="B590" s="13"/>
      <c r="C590" s="24">
        <f t="shared" si="15"/>
        <v>165540</v>
      </c>
      <c r="D590" s="24">
        <f t="shared" si="15"/>
        <v>172960</v>
      </c>
      <c r="E590" s="24">
        <f t="shared" si="15"/>
        <v>89590</v>
      </c>
    </row>
    <row r="591" spans="1:5" ht="15">
      <c r="A591" s="12" t="s">
        <v>78</v>
      </c>
      <c r="B591" s="13"/>
      <c r="C591" s="24">
        <f>C129</f>
        <v>8889</v>
      </c>
      <c r="D591" s="24">
        <f>D129</f>
        <v>8889</v>
      </c>
      <c r="E591" s="24">
        <f>E129</f>
        <v>8716</v>
      </c>
    </row>
    <row r="592" spans="1:5" ht="15">
      <c r="A592" s="12" t="s">
        <v>118</v>
      </c>
      <c r="B592" s="8"/>
      <c r="C592" s="24">
        <f>SUM(C130+C185+C300+C464+C527+C572)</f>
        <v>699866</v>
      </c>
      <c r="D592" s="24">
        <f>SUM(D130+D185+D300+D464+D527+D572)</f>
        <v>677287</v>
      </c>
      <c r="E592" s="24">
        <f>SUM(E130+E185+E300+E464+E527+E572)</f>
        <v>62162</v>
      </c>
    </row>
    <row r="593" spans="1:5" ht="15">
      <c r="A593" s="45" t="s">
        <v>33</v>
      </c>
      <c r="B593" s="19"/>
      <c r="C593" s="24">
        <f>SUM(C131+C186+C301+C345+C398+C465+C528+C573)</f>
        <v>870233</v>
      </c>
      <c r="D593" s="24">
        <f>SUM(D131+D186+D301+D345+D398+D465+D528+D573)</f>
        <v>945655</v>
      </c>
      <c r="E593" s="24">
        <f>SUM(E131+E186+E301+E345+E398+E465+E528+E573)</f>
        <v>269134</v>
      </c>
    </row>
    <row r="594" spans="1:5" ht="15">
      <c r="A594" s="12" t="s">
        <v>107</v>
      </c>
      <c r="B594" s="13"/>
      <c r="C594" s="24">
        <f>SUM(C132+C466+C574)</f>
        <v>115400</v>
      </c>
      <c r="D594" s="24">
        <f>SUM(D132+D466+D574)</f>
        <v>115400</v>
      </c>
      <c r="E594" s="24">
        <f>SUM(E132+E466+E574)</f>
        <v>821</v>
      </c>
    </row>
    <row r="595" spans="1:5" ht="15">
      <c r="A595" s="12" t="s">
        <v>124</v>
      </c>
      <c r="B595" s="13"/>
      <c r="C595" s="8">
        <f>C467</f>
        <v>60000</v>
      </c>
      <c r="D595" s="24">
        <f>D467</f>
        <v>60000</v>
      </c>
      <c r="E595" s="24">
        <f>E467</f>
        <v>0</v>
      </c>
    </row>
    <row r="596" spans="1:5" ht="15">
      <c r="A596" s="112" t="s">
        <v>181</v>
      </c>
      <c r="B596" s="113"/>
      <c r="C596" s="8">
        <f>C577</f>
        <v>50000</v>
      </c>
      <c r="D596" s="24">
        <f>D577</f>
        <v>50000</v>
      </c>
      <c r="E596" s="24">
        <f>E577</f>
        <v>0</v>
      </c>
    </row>
    <row r="597" spans="1:5" ht="15.75" customHeight="1">
      <c r="A597" s="112" t="s">
        <v>75</v>
      </c>
      <c r="B597" s="113"/>
      <c r="C597" s="8">
        <f>SUM(C133+C187+C302+C346+C399+C468+C529+C575+C578)</f>
        <v>309415</v>
      </c>
      <c r="D597" s="24">
        <f>SUM(D133+D187+D302+D346+D399+D468+D529+D575+D578)</f>
        <v>108192</v>
      </c>
      <c r="E597" s="24">
        <f>SUM(E133+E187+E302+E346+E399+E468+E529+E575+E578)</f>
        <v>0</v>
      </c>
    </row>
    <row r="598" spans="1:5" ht="15.75">
      <c r="A598" s="7" t="s">
        <v>79</v>
      </c>
      <c r="B598" s="8"/>
      <c r="C598" s="23">
        <f>SUM(C580:C597)</f>
        <v>11431597</v>
      </c>
      <c r="D598" s="23">
        <f>SUM(D580:D597)</f>
        <v>11663191</v>
      </c>
      <c r="E598" s="23">
        <f>SUM(E580:E597)</f>
        <v>4910252</v>
      </c>
    </row>
    <row r="599" spans="1:5" ht="15.75">
      <c r="A599" s="46"/>
      <c r="B599" s="34"/>
      <c r="C599" s="47"/>
      <c r="D599" s="47"/>
      <c r="E599" s="47"/>
    </row>
    <row r="600" spans="1:5" ht="15.75">
      <c r="A600" s="46"/>
      <c r="B600" s="34"/>
      <c r="C600" s="47"/>
      <c r="D600" s="47"/>
      <c r="E600" s="47"/>
    </row>
    <row r="601" spans="1:5" ht="163.5" customHeight="1">
      <c r="A601" s="107" t="s">
        <v>185</v>
      </c>
      <c r="B601" s="107"/>
      <c r="C601" s="107"/>
      <c r="D601" s="107"/>
      <c r="E601" s="107"/>
    </row>
    <row r="602" spans="1:5" ht="15.75">
      <c r="A602" s="9"/>
      <c r="B602" s="9"/>
      <c r="C602" s="46"/>
      <c r="D602" s="46"/>
      <c r="E602" s="46"/>
    </row>
    <row r="603" spans="1:5" ht="15.75">
      <c r="A603" s="9"/>
      <c r="B603" s="48"/>
      <c r="C603" s="9"/>
      <c r="D603" s="9"/>
      <c r="E603" s="9"/>
    </row>
    <row r="604" spans="1:5" ht="15.75">
      <c r="A604" s="9"/>
      <c r="B604" s="49"/>
      <c r="C604" s="50"/>
      <c r="D604" s="50"/>
      <c r="E604" s="50"/>
    </row>
    <row r="605" spans="2:5" ht="15.75">
      <c r="B605" s="54"/>
      <c r="C605" s="1"/>
      <c r="D605" s="1"/>
      <c r="E605" s="1"/>
    </row>
    <row r="606" spans="2:5" ht="15.75">
      <c r="B606" s="54"/>
      <c r="C606" s="1"/>
      <c r="D606" s="1"/>
      <c r="E606" s="1"/>
    </row>
    <row r="607" spans="2:5" ht="15.75">
      <c r="B607" s="54"/>
      <c r="C607" s="1"/>
      <c r="D607" s="1"/>
      <c r="E607" s="1"/>
    </row>
    <row r="608" spans="2:5" ht="15.75">
      <c r="B608" s="54"/>
      <c r="C608" s="1"/>
      <c r="D608" s="1"/>
      <c r="E608" s="1"/>
    </row>
    <row r="609" ht="15.75">
      <c r="B609" s="54"/>
    </row>
    <row r="610" ht="15.75">
      <c r="B610" s="54"/>
    </row>
    <row r="611" spans="2:3" ht="12.75">
      <c r="B611" s="1"/>
      <c r="C611" s="1"/>
    </row>
  </sheetData>
  <sheetProtection password="DAF7" sheet="1"/>
  <mergeCells count="72">
    <mergeCell ref="A1:E1"/>
    <mergeCell ref="A3:E3"/>
    <mergeCell ref="A4:E4"/>
    <mergeCell ref="A6:B6"/>
    <mergeCell ref="A10:B10"/>
    <mergeCell ref="A11:B11"/>
    <mergeCell ref="A12:B12"/>
    <mergeCell ref="A13:B13"/>
    <mergeCell ref="A14:B14"/>
    <mergeCell ref="A15:B15"/>
    <mergeCell ref="A16:B16"/>
    <mergeCell ref="A23:B23"/>
    <mergeCell ref="A58:B58"/>
    <mergeCell ref="A59:B59"/>
    <mergeCell ref="A60:B60"/>
    <mergeCell ref="A61:B61"/>
    <mergeCell ref="A63:B63"/>
    <mergeCell ref="A64:B64"/>
    <mergeCell ref="A67:B67"/>
    <mergeCell ref="A68:B68"/>
    <mergeCell ref="A69:B69"/>
    <mergeCell ref="A70:B70"/>
    <mergeCell ref="A72:B72"/>
    <mergeCell ref="A73:B73"/>
    <mergeCell ref="A80:B80"/>
    <mergeCell ref="A81:B81"/>
    <mergeCell ref="A89:B89"/>
    <mergeCell ref="A91:B91"/>
    <mergeCell ref="A98:B98"/>
    <mergeCell ref="A105:B105"/>
    <mergeCell ref="A106:B106"/>
    <mergeCell ref="A112:B112"/>
    <mergeCell ref="A115:B115"/>
    <mergeCell ref="A116:B116"/>
    <mergeCell ref="A118:B118"/>
    <mergeCell ref="A119:B119"/>
    <mergeCell ref="A120:B120"/>
    <mergeCell ref="A121:B121"/>
    <mergeCell ref="A127:B127"/>
    <mergeCell ref="A134:B134"/>
    <mergeCell ref="A142:B142"/>
    <mergeCell ref="A144:B144"/>
    <mergeCell ref="A152:B152"/>
    <mergeCell ref="A167:B167"/>
    <mergeCell ref="A267:B267"/>
    <mergeCell ref="A271:B271"/>
    <mergeCell ref="A275:B275"/>
    <mergeCell ref="A279:B279"/>
    <mergeCell ref="A368:B368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414:B414"/>
    <mergeCell ref="A419:B419"/>
    <mergeCell ref="A420:B420"/>
    <mergeCell ref="A421:B421"/>
    <mergeCell ref="A450:B450"/>
    <mergeCell ref="A451:B451"/>
    <mergeCell ref="A452:B452"/>
    <mergeCell ref="A455:B455"/>
    <mergeCell ref="A513:B513"/>
    <mergeCell ref="A577:B577"/>
    <mergeCell ref="A578:B578"/>
    <mergeCell ref="A596:B596"/>
    <mergeCell ref="A597:B597"/>
    <mergeCell ref="A601:E60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МДААР</cp:lastModifiedBy>
  <cp:lastPrinted>2014-07-30T10:32:03Z</cp:lastPrinted>
  <dcterms:created xsi:type="dcterms:W3CDTF">2004-02-24T07:15:50Z</dcterms:created>
  <dcterms:modified xsi:type="dcterms:W3CDTF">2014-09-18T13:40:53Z</dcterms:modified>
  <cp:category/>
  <cp:version/>
  <cp:contentType/>
  <cp:contentStatus/>
</cp:coreProperties>
</file>